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00" activeTab="0"/>
  </bookViews>
  <sheets>
    <sheet name="Лист2" sheetId="2" r:id="rId1"/>
  </sheets>
  <definedNames/>
  <calcPr calcId="125725"/>
  <extLst/>
</workbook>
</file>

<file path=xl/sharedStrings.xml><?xml version="1.0" encoding="utf-8"?>
<sst xmlns="http://schemas.openxmlformats.org/spreadsheetml/2006/main" count="52" uniqueCount="50">
  <si>
    <t>Акции Российских компаний</t>
  </si>
  <si>
    <t>Российские рубли</t>
  </si>
  <si>
    <t>Заполнить неоходимо только строки, выделенные зеленым цветом!</t>
  </si>
  <si>
    <t>Планируемый размер портфеля</t>
  </si>
  <si>
    <t>Текущий размер портфеля</t>
  </si>
  <si>
    <t>В скобках указываем текущие дивидендные выплаты</t>
  </si>
  <si>
    <t>Суммарные дивиденды в год</t>
  </si>
  <si>
    <t>Среднемесячный дивидендный поток</t>
  </si>
  <si>
    <t>Дивидендный доход на вложенный капитал</t>
  </si>
  <si>
    <t>№ п.п.</t>
  </si>
  <si>
    <t>Сектор</t>
  </si>
  <si>
    <t>Название компании</t>
  </si>
  <si>
    <t>Тикер</t>
  </si>
  <si>
    <t>Количество акций</t>
  </si>
  <si>
    <t>Размер позиции</t>
  </si>
  <si>
    <t>Процент относительно портфеля план</t>
  </si>
  <si>
    <t>Процент относительно порфтеля факт</t>
  </si>
  <si>
    <t>Требуемая корректировка портфеля</t>
  </si>
  <si>
    <t>Прогнозируемый дивидендный поток</t>
  </si>
  <si>
    <t>Финансы</t>
  </si>
  <si>
    <t>Сбербанк</t>
  </si>
  <si>
    <t>SBERP</t>
  </si>
  <si>
    <t>Транспорт нефти</t>
  </si>
  <si>
    <t>Транснефть</t>
  </si>
  <si>
    <t>TRNFP</t>
  </si>
  <si>
    <t>Металлургия</t>
  </si>
  <si>
    <t>Северсталь</t>
  </si>
  <si>
    <t>CHMF</t>
  </si>
  <si>
    <t>Энергетика</t>
  </si>
  <si>
    <t>Нефтехимия</t>
  </si>
  <si>
    <t>Нижнекамскнефтехим</t>
  </si>
  <si>
    <t>NKNCP</t>
  </si>
  <si>
    <t>Размер див. В 2023</t>
  </si>
  <si>
    <t>Средняя цена на январь 2024</t>
  </si>
  <si>
    <t>Русгидро</t>
  </si>
  <si>
    <t>HYDR</t>
  </si>
  <si>
    <t>Телекоммуникации</t>
  </si>
  <si>
    <t>Ростелеком Прив</t>
  </si>
  <si>
    <t>RTKMP</t>
  </si>
  <si>
    <t>Сегежа Групп</t>
  </si>
  <si>
    <t>Лесопроизводство</t>
  </si>
  <si>
    <t>SGZH</t>
  </si>
  <si>
    <t>Россети центр и Приволжье</t>
  </si>
  <si>
    <t>Норильский Никель</t>
  </si>
  <si>
    <t>Казаньоргсинтез</t>
  </si>
  <si>
    <t>Электроэнергетика</t>
  </si>
  <si>
    <t>KZOS</t>
  </si>
  <si>
    <t>GMKN</t>
  </si>
  <si>
    <t>MRKP</t>
  </si>
  <si>
    <t>Процент див.доходности к котировкам на январь 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</si>
</sst>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10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E2F0D9"/>
        <bgColor indexed="64"/>
      </patternFill>
    </fill>
    <fill>
      <patternFill patternType="solid">
        <fgColor rgb="FFDDE8C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Alignment="1">
      <alignment horizontal="left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0" fillId="0" borderId="3" xfId="0" applyFont="1" applyBorder="1" applyAlignment="1">
      <alignment horizontal="left"/>
    </xf>
    <xf numFmtId="0" fontId="0" fillId="5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AA64F"/>
      <rgbColor rgb="00800080"/>
      <rgbColor rgb="00008080"/>
      <rgbColor rgb="00B8CD97"/>
      <rgbColor rgb="004F81BD"/>
      <rgbColor rgb="0093A9CE"/>
      <rgbColor rgb="00AB4744"/>
      <rgbColor rgb="00DDE8CB"/>
      <rgbColor rgb="00CCFFFF"/>
      <rgbColor rgb="00660066"/>
      <rgbColor rgb="00DC853E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D09493"/>
      <rgbColor rgb="00CC99FF"/>
      <rgbColor rgb="00FFCC99"/>
      <rgbColor rgb="004672A8"/>
      <rgbColor rgb="0033CCCC"/>
      <rgbColor rgb="0099CC00"/>
      <rgbColor rgb="00FFCC00"/>
      <rgbColor rgb="00FF9900"/>
      <rgbColor rgb="00FF6600"/>
      <rgbColor rgb="00725990"/>
      <rgbColor rgb="00A99BBD"/>
      <rgbColor rgb="00003366"/>
      <rgbColor rgb="004299B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Диаграмма распределения активов в портфеле факт</a:t>
            </a:r>
          </a:p>
        </c:rich>
      </c:tx>
      <c:layout>
        <c:manualLayout>
          <c:xMode val="edge"/>
          <c:yMode val="edge"/>
          <c:x val="0.14125"/>
          <c:y val="0.01825"/>
        </c:manualLayout>
      </c:layout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Лист2!$C$8:$C$17</c:f>
              <c:strCache>
                <c:ptCount val="1"/>
                <c:pt idx="0">
                  <c:v>Сбербанк Транснефть Русгидро Ростелеком Прив Сегежа Групп Нижнекамскнефтехим Казаньоргсинтез Северсталь Норильский Никель Россети центр и Приволжье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672A8"/>
              </a:solidFill>
              <a:ln>
                <a:noFill/>
              </a:ln>
            </c:spPr>
          </c:dPt>
          <c:dPt>
            <c:idx val="1"/>
            <c:spPr>
              <a:solidFill>
                <a:srgbClr val="AB4744"/>
              </a:solidFill>
              <a:ln>
                <a:noFill/>
              </a:ln>
            </c:spPr>
          </c:dPt>
          <c:dPt>
            <c:idx val="2"/>
            <c:spPr>
              <a:solidFill>
                <a:srgbClr val="8AA64F"/>
              </a:solidFill>
              <a:ln>
                <a:noFill/>
              </a:ln>
            </c:spPr>
          </c:dPt>
          <c:dPt>
            <c:idx val="3"/>
            <c:spPr>
              <a:solidFill>
                <a:srgbClr val="725990"/>
              </a:solidFill>
              <a:ln>
                <a:noFill/>
              </a:ln>
            </c:spPr>
          </c:dPt>
          <c:dPt>
            <c:idx val="4"/>
            <c:spPr>
              <a:solidFill>
                <a:srgbClr val="4299B0"/>
              </a:solidFill>
              <a:ln>
                <a:noFill/>
              </a:ln>
            </c:spPr>
          </c:dPt>
          <c:dPt>
            <c:idx val="5"/>
            <c:spPr>
              <a:solidFill>
                <a:srgbClr val="DC853E"/>
              </a:solidFill>
              <a:ln>
                <a:noFill/>
              </a:ln>
            </c:spPr>
          </c:dPt>
          <c:dPt>
            <c:idx val="6"/>
            <c:spPr>
              <a:solidFill>
                <a:srgbClr val="93A9CE"/>
              </a:solidFill>
              <a:ln>
                <a:noFill/>
              </a:ln>
            </c:spPr>
          </c:dPt>
          <c:dPt>
            <c:idx val="7"/>
            <c:spPr>
              <a:solidFill>
                <a:srgbClr val="D09493"/>
              </a:solidFill>
              <a:ln>
                <a:noFill/>
              </a:ln>
            </c:spPr>
          </c:dPt>
          <c:dPt>
            <c:idx val="8"/>
            <c:spPr>
              <a:solidFill>
                <a:srgbClr val="B8CD97"/>
              </a:solidFill>
              <a:ln>
                <a:noFill/>
              </a:ln>
            </c:spPr>
          </c:dPt>
          <c:dPt>
            <c:idx val="9"/>
            <c:spPr>
              <a:solidFill>
                <a:srgbClr val="A99BBD"/>
              </a:solidFill>
              <a:ln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Лист2!$C$8:$C$17</c:f>
              <c:strCache/>
            </c:strRef>
          </c:cat>
          <c:val>
            <c:numRef>
              <c:f>Лист2!$I$8:$I$17</c:f>
              <c:numCache/>
            </c:numRef>
          </c:val>
        </c:ser>
      </c:pie3DChart>
    </c:plotArea>
    <c:floor>
      <c:spPr>
        <a:solidFill>
          <a:srgbClr val="D9D9D9"/>
        </a:solidFill>
        <a:ln>
          <a:noFill/>
        </a:ln>
      </c:spPr>
      <c:thickness val="0"/>
    </c:floor>
    <c:sideWall>
      <c:spPr>
        <a:solidFill>
          <a:srgbClr val="D9D9D9"/>
        </a:solidFill>
        <a:ln>
          <a:noFill/>
        </a:ln>
      </c:spPr>
      <c:thickness val="0"/>
    </c:sideWall>
    <c:backWall>
      <c:spPr>
        <a:solidFill>
          <a:srgbClr val="D9D9D9"/>
        </a:solidFill>
        <a:ln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Диаграмма распределения активов План</a:t>
            </a:r>
          </a:p>
        </c:rich>
      </c:tx>
      <c:layout>
        <c:manualLayout>
          <c:xMode val="edge"/>
          <c:yMode val="edge"/>
          <c:x val="0.11425"/>
          <c:y val="0.021"/>
        </c:manualLayout>
      </c:layout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Лист2!$C$8:$C$17</c:f>
              <c:strCache>
                <c:ptCount val="1"/>
                <c:pt idx="0">
                  <c:v>Сбербанк Транснефть Русгидро Ростелеком Прив Сегежа Групп Нижнекамскнефтехим Казаньоргсинтез Северсталь Норильский Никель Россети центр и Приволжье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672A8"/>
              </a:solidFill>
              <a:ln>
                <a:noFill/>
              </a:ln>
            </c:spPr>
          </c:dPt>
          <c:dPt>
            <c:idx val="1"/>
            <c:spPr>
              <a:solidFill>
                <a:srgbClr val="AB4744"/>
              </a:solidFill>
              <a:ln>
                <a:noFill/>
              </a:ln>
            </c:spPr>
          </c:dPt>
          <c:dPt>
            <c:idx val="2"/>
            <c:spPr>
              <a:solidFill>
                <a:srgbClr val="8AA64F"/>
              </a:solidFill>
              <a:ln>
                <a:noFill/>
              </a:ln>
            </c:spPr>
          </c:dPt>
          <c:dPt>
            <c:idx val="3"/>
            <c:spPr>
              <a:solidFill>
                <a:srgbClr val="725990"/>
              </a:solidFill>
              <a:ln>
                <a:noFill/>
              </a:ln>
            </c:spPr>
          </c:dPt>
          <c:dPt>
            <c:idx val="4"/>
            <c:spPr>
              <a:solidFill>
                <a:srgbClr val="4299B0"/>
              </a:solidFill>
              <a:ln>
                <a:noFill/>
              </a:ln>
            </c:spPr>
          </c:dPt>
          <c:dPt>
            <c:idx val="5"/>
            <c:spPr>
              <a:solidFill>
                <a:srgbClr val="DC853E"/>
              </a:solidFill>
              <a:ln>
                <a:noFill/>
              </a:ln>
            </c:spPr>
          </c:dPt>
          <c:dPt>
            <c:idx val="6"/>
            <c:spPr>
              <a:solidFill>
                <a:srgbClr val="93A9CE"/>
              </a:solidFill>
              <a:ln>
                <a:noFill/>
              </a:ln>
            </c:spPr>
          </c:dPt>
          <c:dPt>
            <c:idx val="7"/>
            <c:spPr>
              <a:solidFill>
                <a:srgbClr val="D09493"/>
              </a:solidFill>
              <a:ln>
                <a:noFill/>
              </a:ln>
            </c:spPr>
          </c:dPt>
          <c:dPt>
            <c:idx val="8"/>
            <c:spPr>
              <a:solidFill>
                <a:srgbClr val="B8CD97"/>
              </a:solidFill>
              <a:ln>
                <a:noFill/>
              </a:ln>
            </c:spPr>
          </c:dPt>
          <c:dPt>
            <c:idx val="9"/>
            <c:spPr>
              <a:solidFill>
                <a:srgbClr val="A99BBD"/>
              </a:solidFill>
              <a:ln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Лист2!$C$8:$C$17</c:f>
              <c:strCache/>
            </c:strRef>
          </c:cat>
          <c:val>
            <c:numRef>
              <c:f>Лист2!$H$8:$H$17</c:f>
              <c:numCache/>
            </c:numRef>
          </c:val>
        </c:ser>
      </c:pie3DChart>
    </c:plotArea>
    <c:floor>
      <c:spPr>
        <a:solidFill>
          <a:srgbClr val="D9D9D9"/>
        </a:solidFill>
        <a:ln>
          <a:noFill/>
        </a:ln>
      </c:spPr>
      <c:thickness val="0"/>
    </c:floor>
    <c:sideWall>
      <c:spPr>
        <a:solidFill>
          <a:srgbClr val="D9D9D9"/>
        </a:solidFill>
        <a:ln>
          <a:noFill/>
        </a:ln>
      </c:spPr>
      <c:thickness val="0"/>
    </c:sideWall>
    <c:backWall>
      <c:spPr>
        <a:solidFill>
          <a:srgbClr val="D9D9D9"/>
        </a:solidFill>
        <a:ln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17</xdr:row>
      <xdr:rowOff>76200</xdr:rowOff>
    </xdr:from>
    <xdr:ext cx="5476875" cy="4876800"/>
    <xdr:graphicFrame macro="">
      <xdr:nvGraphicFramePr>
        <xdr:cNvPr id="2" name="Диаграмма 2"/>
        <xdr:cNvGraphicFramePr/>
      </xdr:nvGraphicFramePr>
      <xdr:xfrm>
        <a:off x="5381625" y="4714875"/>
        <a:ext cx="54768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123825</xdr:colOff>
      <xdr:row>17</xdr:row>
      <xdr:rowOff>38100</xdr:rowOff>
    </xdr:from>
    <xdr:ext cx="5476875" cy="4819650"/>
    <xdr:graphicFrame macro="">
      <xdr:nvGraphicFramePr>
        <xdr:cNvPr id="3" name="Диаграмма 3"/>
        <xdr:cNvGraphicFramePr/>
      </xdr:nvGraphicFramePr>
      <xdr:xfrm>
        <a:off x="123825" y="4676775"/>
        <a:ext cx="547687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="85" zoomScaleSheetLayoutView="85" workbookViewId="0" topLeftCell="A1">
      <selection activeCell="K3" sqref="K3:K6"/>
    </sheetView>
  </sheetViews>
  <sheetFormatPr defaultColWidth="9.140625" defaultRowHeight="15"/>
  <cols>
    <col min="1" max="1" width="8.7109375" style="0" customWidth="1"/>
    <col min="2" max="2" width="21.7109375" style="0" customWidth="1"/>
    <col min="3" max="3" width="19.28125" style="0" customWidth="1"/>
    <col min="4" max="4" width="13.00390625" style="0" customWidth="1"/>
    <col min="5" max="5" width="17.8515625" style="0" customWidth="1"/>
    <col min="6" max="7" width="13.28125" style="0" customWidth="1"/>
    <col min="8" max="8" width="14.57421875" style="0" customWidth="1"/>
    <col min="9" max="9" width="14.421875" style="0" customWidth="1"/>
    <col min="10" max="10" width="14.57421875" style="0" customWidth="1"/>
    <col min="11" max="11" width="17.57421875" style="0" customWidth="1"/>
    <col min="12" max="12" width="15.421875" style="0" customWidth="1"/>
    <col min="13" max="13" width="12.421875" style="0" customWidth="1"/>
    <col min="14" max="1025" width="8.7109375" style="0" customWidth="1"/>
  </cols>
  <sheetData>
    <row r="1" spans="1:10" ht="49.5" customHeight="1">
      <c r="A1" s="19" t="s">
        <v>0</v>
      </c>
      <c r="B1" s="19"/>
      <c r="C1" s="19"/>
      <c r="D1" s="19"/>
      <c r="E1" s="19"/>
      <c r="F1" s="1" t="s">
        <v>1</v>
      </c>
      <c r="G1" s="20" t="s">
        <v>2</v>
      </c>
      <c r="H1" s="20"/>
      <c r="I1" s="20"/>
      <c r="J1" s="20"/>
    </row>
    <row r="2" spans="1:6" ht="14.85" customHeight="1">
      <c r="A2" s="21" t="s">
        <v>3</v>
      </c>
      <c r="B2" s="21"/>
      <c r="C2" s="21"/>
      <c r="D2" s="21"/>
      <c r="E2" s="21"/>
      <c r="F2" s="2">
        <v>1000000</v>
      </c>
    </row>
    <row r="3" spans="1:11" ht="16.7" customHeight="1">
      <c r="A3" s="21" t="s">
        <v>4</v>
      </c>
      <c r="B3" s="21"/>
      <c r="C3" s="21"/>
      <c r="D3" s="21"/>
      <c r="E3" s="21"/>
      <c r="F3" s="3">
        <f>SUM(G8:G17)</f>
        <v>654959.6</v>
      </c>
      <c r="K3" s="22" t="s">
        <v>5</v>
      </c>
    </row>
    <row r="4" spans="1:11" ht="15">
      <c r="A4" s="21" t="s">
        <v>6</v>
      </c>
      <c r="B4" s="21"/>
      <c r="C4" s="21"/>
      <c r="D4" s="21"/>
      <c r="E4" s="21"/>
      <c r="F4" s="3">
        <f>SUM(K8:K17)*0.87</f>
        <v>42170.92710000001</v>
      </c>
      <c r="K4" s="22"/>
    </row>
    <row r="5" spans="1:11" ht="15">
      <c r="A5" s="21" t="s">
        <v>7</v>
      </c>
      <c r="B5" s="21"/>
      <c r="C5" s="21"/>
      <c r="D5" s="21"/>
      <c r="E5" s="21"/>
      <c r="F5" s="3">
        <f>F4/12</f>
        <v>3514.2439250000007</v>
      </c>
      <c r="K5" s="22"/>
    </row>
    <row r="6" spans="1:11" ht="15">
      <c r="A6" s="21" t="s">
        <v>8</v>
      </c>
      <c r="B6" s="21"/>
      <c r="C6" s="21"/>
      <c r="D6" s="21"/>
      <c r="E6" s="21"/>
      <c r="F6" s="4">
        <f>F4/F3</f>
        <v>0.06438706616408098</v>
      </c>
      <c r="K6" s="22"/>
    </row>
    <row r="7" spans="1:13" ht="60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33</v>
      </c>
      <c r="G7" s="6" t="s">
        <v>14</v>
      </c>
      <c r="H7" s="6" t="s">
        <v>15</v>
      </c>
      <c r="I7" s="6" t="s">
        <v>16</v>
      </c>
      <c r="J7" s="6" t="s">
        <v>17</v>
      </c>
      <c r="K7" s="6" t="s">
        <v>18</v>
      </c>
      <c r="L7" s="7" t="s">
        <v>49</v>
      </c>
      <c r="M7" s="7" t="s">
        <v>32</v>
      </c>
    </row>
    <row r="8" spans="1:13" ht="15">
      <c r="A8" s="17">
        <v>1</v>
      </c>
      <c r="B8" s="17" t="s">
        <v>19</v>
      </c>
      <c r="C8" s="14" t="s">
        <v>20</v>
      </c>
      <c r="D8" s="10" t="s">
        <v>21</v>
      </c>
      <c r="E8" s="10">
        <v>550</v>
      </c>
      <c r="F8" s="10">
        <v>274.11</v>
      </c>
      <c r="G8" s="11">
        <f>E8*F8</f>
        <v>150760.5</v>
      </c>
      <c r="H8" s="12">
        <v>0.2</v>
      </c>
      <c r="I8" s="4">
        <f>G8/$F3</f>
        <v>0.2301828998307682</v>
      </c>
      <c r="J8" s="4">
        <f aca="true" t="shared" si="0" ref="J8:J17">H8-I8</f>
        <v>-0.03018289983076819</v>
      </c>
      <c r="K8" s="13">
        <f>E8*M8</f>
        <v>13750</v>
      </c>
      <c r="L8" s="4">
        <f>M8/F8</f>
        <v>0.09120426106307686</v>
      </c>
      <c r="M8" s="30">
        <v>25</v>
      </c>
    </row>
    <row r="9" spans="1:13" ht="15">
      <c r="A9" s="17">
        <v>2</v>
      </c>
      <c r="B9" s="18" t="s">
        <v>22</v>
      </c>
      <c r="C9" s="14" t="s">
        <v>23</v>
      </c>
      <c r="D9" s="10" t="s">
        <v>24</v>
      </c>
      <c r="E9" s="10">
        <v>1</v>
      </c>
      <c r="F9" s="10">
        <v>145400</v>
      </c>
      <c r="G9" s="11">
        <f aca="true" t="shared" si="1" ref="G9:G17">E9*F9</f>
        <v>145400</v>
      </c>
      <c r="H9" s="12">
        <v>0.15</v>
      </c>
      <c r="I9" s="4">
        <f>G9/$F3</f>
        <v>0.22199842555174396</v>
      </c>
      <c r="J9" s="4">
        <f>H9-I9</f>
        <v>-0.07199842555174396</v>
      </c>
      <c r="K9" s="13">
        <f>E9*M9</f>
        <v>16665.2</v>
      </c>
      <c r="L9" s="4">
        <f>M9/F9</f>
        <v>0.1146162310866575</v>
      </c>
      <c r="M9" s="30">
        <v>16665.2</v>
      </c>
    </row>
    <row r="10" spans="1:13" ht="15">
      <c r="A10" s="17">
        <v>3</v>
      </c>
      <c r="B10" s="29" t="s">
        <v>28</v>
      </c>
      <c r="C10" s="14" t="s">
        <v>34</v>
      </c>
      <c r="D10" s="23" t="s">
        <v>35</v>
      </c>
      <c r="E10" s="10">
        <v>53000</v>
      </c>
      <c r="F10" s="10">
        <v>0.757</v>
      </c>
      <c r="G10" s="11">
        <f t="shared" si="1"/>
        <v>40121</v>
      </c>
      <c r="H10" s="12">
        <v>0.15</v>
      </c>
      <c r="I10" s="4">
        <f>G10/$F3</f>
        <v>0.0612572134220187</v>
      </c>
      <c r="J10" s="4">
        <f t="shared" si="0"/>
        <v>0.08874278657798129</v>
      </c>
      <c r="K10" s="13">
        <f>E10*M10</f>
        <v>2663.515</v>
      </c>
      <c r="L10" s="4">
        <f>M10/F10</f>
        <v>0.06638705416116249</v>
      </c>
      <c r="M10" s="30">
        <f>0.050255</f>
        <v>0.050255</v>
      </c>
    </row>
    <row r="11" spans="1:13" ht="15">
      <c r="A11" s="17">
        <v>4</v>
      </c>
      <c r="B11" s="29" t="s">
        <v>36</v>
      </c>
      <c r="C11" s="14" t="s">
        <v>37</v>
      </c>
      <c r="D11" s="23" t="s">
        <v>38</v>
      </c>
      <c r="E11" s="10">
        <v>410</v>
      </c>
      <c r="F11" s="10">
        <v>67.25</v>
      </c>
      <c r="G11" s="11">
        <f t="shared" si="1"/>
        <v>27572.5</v>
      </c>
      <c r="H11" s="12">
        <v>0.125</v>
      </c>
      <c r="I11" s="4">
        <f>G11/$F2</f>
        <v>0.0275725</v>
      </c>
      <c r="J11" s="4">
        <f aca="true" t="shared" si="2" ref="J11">H11-I11</f>
        <v>0.0974275</v>
      </c>
      <c r="K11" s="13">
        <f>E11*M11</f>
        <v>2233.065</v>
      </c>
      <c r="L11" s="4">
        <f>M11/F11</f>
        <v>0.08098884758364312</v>
      </c>
      <c r="M11" s="30">
        <v>5.4465</v>
      </c>
    </row>
    <row r="12" spans="1:13" ht="15">
      <c r="A12" s="17">
        <v>5</v>
      </c>
      <c r="B12" s="29" t="s">
        <v>40</v>
      </c>
      <c r="C12" s="14" t="s">
        <v>39</v>
      </c>
      <c r="D12" s="23" t="s">
        <v>41</v>
      </c>
      <c r="E12" s="10">
        <v>100</v>
      </c>
      <c r="F12" s="10">
        <v>3.986</v>
      </c>
      <c r="G12" s="11">
        <f t="shared" si="1"/>
        <v>398.6</v>
      </c>
      <c r="H12" s="12">
        <v>0.125</v>
      </c>
      <c r="I12" s="4">
        <f>G12/$F$3</f>
        <v>0.0006085871556047121</v>
      </c>
      <c r="J12" s="4">
        <f t="shared" si="0"/>
        <v>0.12439141284439528</v>
      </c>
      <c r="K12" s="13">
        <f>E12*M12</f>
        <v>0</v>
      </c>
      <c r="L12" s="4">
        <f>M12/F12</f>
        <v>0</v>
      </c>
      <c r="M12" s="30">
        <v>0</v>
      </c>
    </row>
    <row r="13" spans="1:13" ht="30">
      <c r="A13" s="24">
        <v>6</v>
      </c>
      <c r="B13" s="1" t="s">
        <v>29</v>
      </c>
      <c r="C13" s="14" t="s">
        <v>30</v>
      </c>
      <c r="D13" s="10" t="s">
        <v>31</v>
      </c>
      <c r="E13" s="10">
        <v>350</v>
      </c>
      <c r="F13" s="10">
        <v>78.06</v>
      </c>
      <c r="G13" s="11">
        <f t="shared" si="1"/>
        <v>27321</v>
      </c>
      <c r="H13" s="12">
        <v>0.05</v>
      </c>
      <c r="I13" s="4">
        <f>G13/$F$3</f>
        <v>0.041714023277160915</v>
      </c>
      <c r="J13" s="4">
        <f aca="true" t="shared" si="3" ref="J13">H13-I13</f>
        <v>0.008285976722839088</v>
      </c>
      <c r="K13" s="13">
        <f>E13*M13</f>
        <v>521.5</v>
      </c>
      <c r="L13" s="4">
        <f>M13/F13</f>
        <v>0.01908788111708942</v>
      </c>
      <c r="M13" s="30">
        <v>1.49</v>
      </c>
    </row>
    <row r="14" spans="1:13" ht="15">
      <c r="A14" s="24">
        <v>7</v>
      </c>
      <c r="B14" s="1" t="s">
        <v>29</v>
      </c>
      <c r="C14" s="14" t="s">
        <v>44</v>
      </c>
      <c r="D14" s="23" t="s">
        <v>46</v>
      </c>
      <c r="E14" s="10">
        <v>320</v>
      </c>
      <c r="F14" s="10">
        <v>109.2</v>
      </c>
      <c r="G14" s="11">
        <f t="shared" si="1"/>
        <v>34944</v>
      </c>
      <c r="H14" s="12">
        <v>0.05</v>
      </c>
      <c r="I14" s="4">
        <f>G14/$F3</f>
        <v>0.05335290909546177</v>
      </c>
      <c r="J14" s="4">
        <f t="shared" si="0"/>
        <v>-0.0033529090954617646</v>
      </c>
      <c r="K14" s="13">
        <f>E14*M14</f>
        <v>2912</v>
      </c>
      <c r="L14" s="4">
        <f>M14/F14</f>
        <v>0.08333333333333333</v>
      </c>
      <c r="M14" s="30">
        <f>9.1</f>
        <v>9.1</v>
      </c>
    </row>
    <row r="15" spans="1:13" ht="15">
      <c r="A15" s="24">
        <v>8</v>
      </c>
      <c r="B15" s="8" t="s">
        <v>25</v>
      </c>
      <c r="C15" s="9" t="s">
        <v>26</v>
      </c>
      <c r="D15" s="10" t="s">
        <v>27</v>
      </c>
      <c r="E15" s="10">
        <v>65</v>
      </c>
      <c r="F15" s="10">
        <v>1442.8</v>
      </c>
      <c r="G15" s="11">
        <f t="shared" si="1"/>
        <v>93782</v>
      </c>
      <c r="H15" s="12">
        <v>0.05</v>
      </c>
      <c r="I15" s="4">
        <f>G15/$F$3</f>
        <v>0.14318745766914479</v>
      </c>
      <c r="J15" s="4">
        <f t="shared" si="0"/>
        <v>-0.09318745766914478</v>
      </c>
      <c r="K15" s="13">
        <f>E15*M15</f>
        <v>0</v>
      </c>
      <c r="L15" s="4">
        <f>M15/F15</f>
        <v>0</v>
      </c>
      <c r="M15" s="30">
        <v>0</v>
      </c>
    </row>
    <row r="16" spans="1:13" ht="15">
      <c r="A16" s="24">
        <v>9</v>
      </c>
      <c r="B16" s="25" t="s">
        <v>25</v>
      </c>
      <c r="C16" s="26" t="s">
        <v>43</v>
      </c>
      <c r="D16" s="23" t="s">
        <v>47</v>
      </c>
      <c r="E16" s="10">
        <v>5</v>
      </c>
      <c r="F16" s="10">
        <v>16052</v>
      </c>
      <c r="G16" s="11">
        <f t="shared" si="1"/>
        <v>80260</v>
      </c>
      <c r="H16" s="12">
        <v>0.05</v>
      </c>
      <c r="I16" s="4">
        <f>G16/$F$3</f>
        <v>0.12254190945517861</v>
      </c>
      <c r="J16" s="4">
        <f aca="true" t="shared" si="4" ref="J16">H16-I16</f>
        <v>-0.0725419094551786</v>
      </c>
      <c r="K16" s="13">
        <f>E16*M16</f>
        <v>4576.650000000001</v>
      </c>
      <c r="L16" s="4">
        <f>M16/F16</f>
        <v>0.057022800897084475</v>
      </c>
      <c r="M16" s="30">
        <v>915.33</v>
      </c>
    </row>
    <row r="17" spans="1:13" ht="30">
      <c r="A17" s="24">
        <v>10</v>
      </c>
      <c r="B17" s="28" t="s">
        <v>45</v>
      </c>
      <c r="C17" s="27" t="s">
        <v>42</v>
      </c>
      <c r="D17" s="23" t="s">
        <v>48</v>
      </c>
      <c r="E17" s="10">
        <v>160000</v>
      </c>
      <c r="F17" s="10">
        <v>0.34</v>
      </c>
      <c r="G17" s="11">
        <f t="shared" si="1"/>
        <v>54400.00000000001</v>
      </c>
      <c r="H17" s="12">
        <v>0.05</v>
      </c>
      <c r="I17" s="4">
        <f>G17/$F3</f>
        <v>0.08305855811564562</v>
      </c>
      <c r="J17" s="4">
        <f t="shared" si="0"/>
        <v>-0.03305855811564562</v>
      </c>
      <c r="K17" s="13">
        <f>E17*M17</f>
        <v>5150.4</v>
      </c>
      <c r="L17" s="4">
        <f>M17/F17</f>
        <v>0.09467647058823528</v>
      </c>
      <c r="M17" s="30">
        <f>0.00204+0.03015</f>
        <v>0.032189999999999996</v>
      </c>
    </row>
    <row r="18" spans="7:11" ht="15">
      <c r="G18" s="15"/>
      <c r="K18" s="16"/>
    </row>
  </sheetData>
  <mergeCells count="8">
    <mergeCell ref="A1:E1"/>
    <mergeCell ref="G1:J1"/>
    <mergeCell ref="A2:E2"/>
    <mergeCell ref="A3:E3"/>
    <mergeCell ref="K3:K6"/>
    <mergeCell ref="A4:E4"/>
    <mergeCell ref="A5:E5"/>
    <mergeCell ref="A6:E6"/>
  </mergeCells>
  <printOptions/>
  <pageMargins left="0.7" right="0.7" top="0.75" bottom="0.75" header="0.511805555555555" footer="0.511805555555555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Egor</cp:lastModifiedBy>
  <dcterms:created xsi:type="dcterms:W3CDTF">2023-01-29T15:22:50Z</dcterms:created>
  <dcterms:modified xsi:type="dcterms:W3CDTF">2024-01-21T12:25:25Z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