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<sst xmlns="http://schemas.openxmlformats.org/spreadsheetml/2006/main" count="80" uniqueCount="42">
  <si>
    <t xml:space="preserve"># п.п. </t>
  </si>
  <si>
    <t>инвестиции</t>
  </si>
  <si>
    <t>сумма вложений</t>
  </si>
  <si>
    <t>процент годовой доходности</t>
  </si>
  <si>
    <t>Доходность в месяц</t>
  </si>
  <si>
    <t>Вложение личных средств</t>
  </si>
  <si>
    <t>Вложение кредитных средств</t>
  </si>
  <si>
    <t>Русстон</t>
  </si>
  <si>
    <t>Итог</t>
  </si>
  <si>
    <t>ИТОГ</t>
  </si>
  <si>
    <t>За вычетом налога 13%</t>
  </si>
  <si>
    <t>Отношение кредита к капиталу:</t>
  </si>
  <si>
    <t>Размер кредитного плеча:</t>
  </si>
  <si>
    <t>кредит</t>
  </si>
  <si>
    <t>сумма кредита</t>
  </si>
  <si>
    <t>процент кредита</t>
  </si>
  <si>
    <t>страховка</t>
  </si>
  <si>
    <t>количество месяцев кредита</t>
  </si>
  <si>
    <t>ежемесячный платеж</t>
  </si>
  <si>
    <t>Сбер</t>
  </si>
  <si>
    <t>#п.п.</t>
  </si>
  <si>
    <t>сумма дохода</t>
  </si>
  <si>
    <t>сумма долга</t>
  </si>
  <si>
    <t>сумма расходов на кредиты</t>
  </si>
  <si>
    <t>Чистый денежный поток</t>
  </si>
  <si>
    <t>Остаток кредит 1</t>
  </si>
  <si>
    <t>Остаток кредит 2</t>
  </si>
  <si>
    <t>Остаток кредит 3</t>
  </si>
  <si>
    <t>1 год</t>
  </si>
  <si>
    <t>Доход</t>
  </si>
  <si>
    <t>Инвестиции:</t>
  </si>
  <si>
    <t>Чистый доход за год с учетом оплаты кредитов</t>
  </si>
  <si>
    <t>Годовая доходность на вложенный капитал:</t>
  </si>
  <si>
    <t>2 год</t>
  </si>
  <si>
    <t>3 год</t>
  </si>
  <si>
    <t>4 год</t>
  </si>
  <si>
    <t>5 год</t>
  </si>
  <si>
    <t>6 год</t>
  </si>
  <si>
    <t>7 год</t>
  </si>
  <si>
    <t>8 год</t>
  </si>
  <si>
    <t>9 год</t>
  </si>
  <si>
    <t>10 год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</si>
</sst>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%"/>
    <numFmt numFmtId="167" formatCode="General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3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AFD095"/>
        <bgColor indexed="64"/>
      </patternFill>
    </fill>
    <fill>
      <patternFill patternType="solid">
        <fgColor rgb="FFDEE6EF"/>
        <bgColor indexed="64"/>
      </patternFill>
    </fill>
    <fill>
      <patternFill patternType="solid">
        <fgColor rgb="FFDEE7E5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5">
    <xf numFmtId="164" fontId="0" fillId="0" borderId="0" xfId="0" applyAlignment="1" applyProtection="1">
      <alignment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4" fontId="0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wrapText="1"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4" fontId="0" fillId="0" borderId="1" xfId="0" applyFont="1" applyBorder="1" applyAlignment="1" applyProtection="1">
      <alignment horizontal="center" wrapText="1"/>
      <protection hidden="1"/>
    </xf>
    <xf numFmtId="164" fontId="0" fillId="2" borderId="1" xfId="0" applyFont="1" applyBorder="1" applyAlignment="1" applyProtection="1">
      <alignment horizontal="center"/>
      <protection hidden="1"/>
    </xf>
    <xf numFmtId="165" fontId="0" fillId="0" borderId="1" xfId="0" applyBorder="1" applyAlignment="1" applyProtection="1">
      <alignment horizontal="center"/>
      <protection hidden="1"/>
    </xf>
    <xf numFmtId="166" fontId="0" fillId="2" borderId="1" xfId="0" applyBorder="1" applyAlignment="1" applyProtection="1">
      <alignment horizontal="center"/>
      <protection hidden="1"/>
    </xf>
    <xf numFmtId="164" fontId="0" fillId="0" borderId="1" xfId="0" applyBorder="1" applyAlignment="1" applyProtection="1">
      <alignment horizontal="center"/>
      <protection hidden="1"/>
    </xf>
    <xf numFmtId="165" fontId="0" fillId="0" borderId="1" xfId="0" applyBorder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6" fontId="2" fillId="0" borderId="1" xfId="0" applyFont="1" applyBorder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0" fillId="0" borderId="1" xfId="0" applyFont="1" applyBorder="1" applyAlignment="1" applyProtection="1">
      <alignment wrapText="1"/>
      <protection hidden="1"/>
    </xf>
    <xf numFmtId="166" fontId="2" fillId="0" borderId="1" xfId="0" applyFont="1" applyBorder="1" applyAlignment="1" applyProtection="1">
      <alignment horizontal="center" vertical="center" wrapText="1"/>
      <protection hidden="1"/>
    </xf>
    <xf numFmtId="165" fontId="2" fillId="0" borderId="1" xfId="0" applyFont="1" applyBorder="1" applyAlignment="1" applyProtection="1">
      <alignment horizontal="center" vertical="center" wrapText="1"/>
      <protection hidden="1"/>
    </xf>
    <xf numFmtId="165" fontId="0" fillId="2" borderId="1" xfId="0" applyBorder="1" applyAlignment="1" applyProtection="1">
      <alignment horizontal="center"/>
      <protection hidden="1"/>
    </xf>
    <xf numFmtId="166" fontId="0" fillId="2" borderId="1" xfId="0" applyBorder="1" applyAlignment="1" applyProtection="1">
      <alignment horizontal="center" vertical="center"/>
      <protection hidden="1"/>
    </xf>
    <xf numFmtId="165" fontId="0" fillId="0" borderId="1" xfId="0" applyBorder="1" applyAlignment="1" applyProtection="1">
      <alignment horizontal="center" vertical="center"/>
      <protection hidden="1"/>
    </xf>
    <xf numFmtId="164" fontId="0" fillId="2" borderId="1" xfId="0" applyBorder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6" fontId="2" fillId="0" borderId="0" xfId="0" applyFont="1" applyAlignment="1" applyProtection="1">
      <alignment horizontal="center"/>
      <protection hidden="1"/>
    </xf>
    <xf numFmtId="164" fontId="0" fillId="0" borderId="1" xfId="0" applyBorder="1" applyAlignment="1" applyProtection="1">
      <alignment/>
      <protection hidden="1"/>
    </xf>
    <xf numFmtId="164" fontId="2" fillId="3" borderId="1" xfId="0" applyFont="1" applyBorder="1" applyAlignment="1" applyProtection="1">
      <alignment/>
      <protection hidden="1"/>
    </xf>
    <xf numFmtId="164" fontId="2" fillId="3" borderId="1" xfId="0" applyFont="1" applyBorder="1" applyAlignment="1" applyProtection="1">
      <alignment horizontal="center" vertical="center"/>
      <protection hidden="1"/>
    </xf>
    <xf numFmtId="165" fontId="2" fillId="3" borderId="1" xfId="0" applyFont="1" applyBorder="1" applyAlignment="1" applyProtection="1">
      <alignment horizontal="center" vertical="center"/>
      <protection hidden="1"/>
    </xf>
    <xf numFmtId="165" fontId="2" fillId="3" borderId="1" xfId="0" applyFont="1" applyBorder="1" applyAlignment="1" applyProtection="1">
      <alignment horizontal="center"/>
      <protection hidden="1"/>
    </xf>
    <xf numFmtId="164" fontId="2" fillId="3" borderId="0" xfId="0" applyFont="1" applyAlignment="1" applyProtection="1">
      <alignment/>
      <protection hidden="1"/>
    </xf>
    <xf numFmtId="164" fontId="0" fillId="4" borderId="1" xfId="0" applyFont="1" applyBorder="1" applyAlignment="1" applyProtection="1">
      <alignment horizontal="center"/>
      <protection hidden="1"/>
    </xf>
    <xf numFmtId="166" fontId="0" fillId="4" borderId="1" xfId="0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FFFF99"/>
      <rgbColor rgb="00AFD09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u="none" baseline="0">
                <a:latin typeface="Arial"/>
                <a:ea typeface="Arial"/>
                <a:cs typeface="Arial"/>
              </a:rPr>
              <a:t>Процентая доходность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 год 2 год 3 год 4 год 5 год 6 год</c:v>
          </c:tx>
          <c:spPr>
            <a:ln w="28800">
              <a:solidFill>
                <a:srgbClr val="00458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</c:numLit>
          </c:cat>
          <c:val>
            <c:numLit>
              <c:ptCount val="6"/>
              <c:pt idx="0">
                <c:v>0.310827567357936</c:v>
              </c:pt>
              <c:pt idx="1">
                <c:v>0.331385187148899</c:v>
              </c:pt>
              <c:pt idx="2">
                <c:v>0.355277210344143</c:v>
              </c:pt>
              <c:pt idx="3">
                <c:v>0.383047100315769</c:v>
              </c:pt>
              <c:pt idx="4">
                <c:v>0.415327333040512</c:v>
              </c:pt>
              <c:pt idx="5">
                <c:v>0.455889182058048</c:v>
              </c:pt>
            </c:numLit>
          </c:val>
          <c:smooth val="0"/>
        </c:ser>
        <c:hiLowLines>
          <c:spPr>
            <a:ln>
              <a:noFill/>
            </a:ln>
          </c:spPr>
        </c:hiLowLines>
        <c:marker val="1"/>
        <c:axId val="29443464"/>
        <c:axId val="63664585"/>
      </c:lineChart>
      <c:catAx>
        <c:axId val="2944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Время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3B3B3"/>
              </a:solidFill>
            </a:ln>
          </c:spPr>
        </c:majorGridlines>
        <c:delete val="0"/>
        <c:numFmt formatCode="[$-419]DD/MM/YY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cap="none" sz="1000" b="0" u="none" baseline="0">
                <a:latin typeface="Arial"/>
                <a:ea typeface="Arial"/>
                <a:cs typeface="Arial"/>
              </a:defRPr>
            </a:pPr>
          </a:p>
        </c:txPr>
        <c:crossAx val="63664585"/>
        <c:crosses val="autoZero"/>
        <c:auto val="1"/>
        <c:lblOffset val="100"/>
        <c:noMultiLvlLbl val="0"/>
      </c:catAx>
      <c:valAx>
        <c:axId val="63664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3B3B3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cap="none" sz="1000" b="0" u="none" baseline="0">
                <a:latin typeface="Arial"/>
                <a:ea typeface="Arial"/>
                <a:cs typeface="Arial"/>
              </a:defRPr>
            </a:pPr>
          </a:p>
        </c:txPr>
        <c:crossAx val="29443464"/>
        <c:crosses val="autoZero"/>
        <c:crossBetween val="midCat"/>
        <c:dispUnits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0025"/>
          <c:y val="0"/>
          <c:w val="0.99975"/>
          <c:h val="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171450</xdr:colOff>
      <xdr:row>0</xdr:row>
      <xdr:rowOff>104775</xdr:rowOff>
    </xdr:from>
    <xdr:ext cx="5467350" cy="3771900"/>
    <xdr:graphicFrame>
      <xdr:nvGraphicFramePr>
        <xdr:cNvPr id="0" name="Chart 1"/>
        <xdr:cNvGraphicFramePr/>
      </xdr:nvGraphicFramePr>
      <xdr:xfrm>
        <a:off x="8353425" y="104775"/>
        <a:ext cx="5467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">
      <selection activeCell="H14" sqref="H14"/>
    </sheetView>
  </sheetViews>
  <sheetFormatPr defaultColWidth="9.140625" defaultRowHeight="15"/>
  <cols>
    <col min="1" max="1" width="8.7109375" style="0" customWidth="1"/>
    <col min="2" max="2" width="19.8515625" style="0" customWidth="1"/>
    <col min="3" max="3" width="13.7109375" style="0" customWidth="1"/>
    <col min="4" max="4" width="12.421875" style="0" customWidth="1"/>
    <col min="5" max="5" width="13.421875" style="0" customWidth="1"/>
    <col min="6" max="7" width="15.421875" style="0" customWidth="1"/>
    <col min="8" max="8" width="15.00390625" style="0" customWidth="1"/>
    <col min="9" max="9" width="8.7109375" style="0" customWidth="1"/>
    <col min="10" max="10" width="25.57421875" style="0" customWidth="1"/>
    <col min="11" max="11" width="9.140625" style="0" customWidth="1"/>
    <col min="12" max="1025" width="8.7109375" style="0" customWidth="1"/>
  </cols>
  <sheetData>
    <row r="1" spans="1:8" ht="4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/>
      <c r="G1" s="2" t="s">
        <v>5</v>
      </c>
      <c r="H1" s="5" t="s">
        <v>6</v>
      </c>
    </row>
    <row r="2" spans="1:8" ht="15">
      <c r="A2" s="1">
        <v>1</v>
      </c>
      <c r="B2" s="6" t="s">
        <v>7</v>
      </c>
      <c r="C2" s="7">
        <f>SUM(G2:H2)</f>
        <v>750000</v>
      </c>
      <c r="D2" s="8">
        <v>0.22</v>
      </c>
      <c r="E2" s="7">
        <f>C2*D2/12</f>
        <v>13750</v>
      </c>
      <c r="F2" s="9" t="str">
        <f>B2</f>
        <v>Русстон</v>
      </c>
      <c r="G2" s="6">
        <v>50000</v>
      </c>
      <c r="H2" s="6">
        <v>700000</v>
      </c>
    </row>
    <row r="3" spans="1:8" ht="15">
      <c r="A3" s="1">
        <v>2</v>
      </c>
      <c r="B3" s="6"/>
      <c r="C3" s="7">
        <f>SUM(G3:H3)</f>
        <v>0</v>
      </c>
      <c r="D3" s="8"/>
      <c r="E3" s="7">
        <f>C3*D3/12</f>
        <v>0</v>
      </c>
      <c r="F3" s="9"/>
      <c r="G3" s="6"/>
      <c r="H3" s="6"/>
    </row>
    <row r="4" spans="1:8" ht="15">
      <c r="A4" s="1">
        <v>3</v>
      </c>
      <c r="B4" s="6"/>
      <c r="C4" s="7">
        <f>SUM(G4:H4)</f>
        <v>0</v>
      </c>
      <c r="D4" s="8"/>
      <c r="E4" s="7">
        <f>C4*D4/12</f>
        <v>0</v>
      </c>
      <c r="F4" s="9"/>
      <c r="G4" s="6"/>
      <c r="H4" s="6"/>
    </row>
    <row r="5" spans="1:8" ht="15">
      <c r="A5" s="1">
        <v>4</v>
      </c>
      <c r="B5" s="6"/>
      <c r="C5" s="7">
        <f>SUM(G5:H5)</f>
        <v>0</v>
      </c>
      <c r="D5" s="8"/>
      <c r="E5" s="7">
        <f>C5*D5/12</f>
        <v>0</v>
      </c>
      <c r="F5" s="9"/>
      <c r="G5" s="6"/>
      <c r="H5" s="6"/>
    </row>
    <row r="6" spans="1:8" ht="15">
      <c r="A6" s="1">
        <v>5</v>
      </c>
      <c r="B6" s="6"/>
      <c r="C6" s="7">
        <f>SUM(G6:H6)</f>
        <v>0</v>
      </c>
      <c r="D6" s="8"/>
      <c r="E6" s="7">
        <f>C6*D6/12</f>
        <v>0</v>
      </c>
      <c r="F6" s="9"/>
      <c r="G6" s="6"/>
      <c r="H6" s="6"/>
    </row>
    <row r="7" spans="1:8" ht="15">
      <c r="A7" s="1">
        <v>6</v>
      </c>
      <c r="B7" s="6"/>
      <c r="C7" s="7"/>
      <c r="D7" s="8"/>
      <c r="E7" s="10"/>
      <c r="F7" s="9">
        <f>B7</f>
        <v>0</v>
      </c>
      <c r="G7" s="6"/>
      <c r="H7" s="6"/>
    </row>
    <row r="8" spans="1:8" ht="15">
      <c r="A8" s="1">
        <v>7</v>
      </c>
      <c r="B8" s="6"/>
      <c r="C8" s="7"/>
      <c r="D8" s="8"/>
      <c r="E8" s="10"/>
      <c r="F8" s="9">
        <f>B8</f>
        <v>0</v>
      </c>
      <c r="G8" s="6"/>
      <c r="H8" s="6"/>
    </row>
    <row r="9" spans="1:8" ht="15">
      <c r="A9" s="1">
        <v>8</v>
      </c>
      <c r="B9" s="6"/>
      <c r="C9" s="7"/>
      <c r="D9" s="8"/>
      <c r="E9" s="10"/>
      <c r="F9" s="9">
        <f>B9</f>
        <v>0</v>
      </c>
      <c r="G9" s="6"/>
      <c r="H9" s="6"/>
    </row>
    <row r="10" spans="1:8" ht="15">
      <c r="A10" s="1">
        <v>9</v>
      </c>
      <c r="B10" s="6"/>
      <c r="C10" s="7"/>
      <c r="D10" s="8"/>
      <c r="E10" s="10"/>
      <c r="F10" s="9">
        <f>B10</f>
        <v>0</v>
      </c>
      <c r="G10" s="6"/>
      <c r="H10" s="6"/>
    </row>
    <row r="11" spans="1:8" ht="15">
      <c r="A11" s="1">
        <v>10</v>
      </c>
      <c r="B11" s="6"/>
      <c r="C11" s="7"/>
      <c r="D11" s="8"/>
      <c r="E11" s="10"/>
      <c r="F11" s="9">
        <f>B11</f>
        <v>0</v>
      </c>
      <c r="G11" s="6"/>
      <c r="H11" s="6"/>
    </row>
    <row r="12" spans="1:8" ht="15">
      <c r="A12" s="11" t="s">
        <v>8</v>
      </c>
      <c r="B12" s="12"/>
      <c r="C12" s="13">
        <f>C2+C3+C4+C5+C6+C7+C8+C9+C10+C11</f>
        <v>750000</v>
      </c>
      <c r="D12" s="14">
        <f>(D2+D3+D4+D5+D6+D7+D8+D9+D10+D11)/COUNT(D2:D11)</f>
        <v>0.22</v>
      </c>
      <c r="E12" s="13">
        <f>SUM(E2:E11)</f>
        <v>13750</v>
      </c>
      <c r="F12" s="12" t="s">
        <v>9</v>
      </c>
      <c r="G12" s="12">
        <f>SUM(G2:G11)</f>
        <v>50000</v>
      </c>
      <c r="H12" s="12">
        <f>SUM(H2:H11)</f>
        <v>700000</v>
      </c>
    </row>
    <row r="13" spans="4:9" ht="45">
      <c r="D13" s="15" t="s">
        <v>10</v>
      </c>
      <c r="E13" s="16">
        <f>E12-E12*0.13</f>
        <v>11962.5</v>
      </c>
      <c r="F13" s="17" t="s">
        <v>11</v>
      </c>
      <c r="G13" s="18">
        <f>H12/C12</f>
        <v>0.933333333333333</v>
      </c>
      <c r="H13" s="17" t="s">
        <v>12</v>
      </c>
      <c r="I13" s="19">
        <f>H12/G12</f>
        <v>14</v>
      </c>
    </row>
    <row r="14" spans="1:7" ht="45">
      <c r="A14" s="1" t="s">
        <v>0</v>
      </c>
      <c r="B14" s="1" t="s">
        <v>13</v>
      </c>
      <c r="C14" s="2" t="s">
        <v>14</v>
      </c>
      <c r="D14" s="2" t="s">
        <v>15</v>
      </c>
      <c r="E14" s="2" t="s">
        <v>16</v>
      </c>
      <c r="F14" s="2" t="s">
        <v>17</v>
      </c>
      <c r="G14" s="2" t="s">
        <v>18</v>
      </c>
    </row>
    <row r="15" spans="1:7" ht="15">
      <c r="A15" s="1">
        <v>1</v>
      </c>
      <c r="B15" s="6" t="s">
        <v>19</v>
      </c>
      <c r="C15" s="20">
        <v>700000</v>
      </c>
      <c r="D15" s="21">
        <v>0.163</v>
      </c>
      <c r="E15" s="6">
        <v>0</v>
      </c>
      <c r="F15" s="6">
        <v>60</v>
      </c>
      <c r="G15" s="22">
        <f>PMT(D15/12,F15,C15)</f>
        <v>-17134.4209483418</v>
      </c>
    </row>
    <row r="16" spans="1:7" ht="13.8">
      <c r="A16" s="1">
        <v>2</v>
      </c>
      <c r="B16" s="6"/>
      <c r="C16" s="20"/>
      <c r="D16" s="21"/>
      <c r="E16" s="6"/>
      <c r="F16" s="6"/>
      <c r="G16" s="22"/>
    </row>
    <row r="17" spans="1:7" ht="13.8">
      <c r="A17" s="1">
        <v>3</v>
      </c>
      <c r="B17" s="23"/>
      <c r="C17" s="20">
        <v>0</v>
      </c>
      <c r="D17" s="21">
        <v>0</v>
      </c>
      <c r="E17" s="6">
        <v>0</v>
      </c>
      <c r="F17" s="6">
        <v>60</v>
      </c>
      <c r="G17" s="22">
        <f>PMT(D17/12,F17,C17)</f>
        <v>-0</v>
      </c>
    </row>
    <row r="18" spans="1:4" ht="13.8">
      <c r="A18" t="s">
        <v>9</v>
      </c>
      <c r="C18" s="24">
        <f>SUM(C15:C17)</f>
        <v>700000</v>
      </c>
      <c r="D18" s="25"/>
    </row>
    <row r="19" spans="1:8" ht="35.05">
      <c r="A19" s="2" t="s">
        <v>20</v>
      </c>
      <c r="B19" s="2" t="s">
        <v>21</v>
      </c>
      <c r="C19" s="2" t="s">
        <v>22</v>
      </c>
      <c r="D19" s="2" t="s">
        <v>23</v>
      </c>
      <c r="E19" s="2" t="s">
        <v>24</v>
      </c>
      <c r="F19" s="5" t="s">
        <v>25</v>
      </c>
      <c r="G19" s="5" t="s">
        <v>26</v>
      </c>
      <c r="H19" s="5" t="s">
        <v>27</v>
      </c>
    </row>
    <row r="20" spans="1:8" ht="13.8">
      <c r="A20" s="26">
        <v>1</v>
      </c>
      <c r="B20" s="1">
        <f>$E$13</f>
        <v>11962.5</v>
      </c>
      <c r="C20" s="22">
        <f>F20+G20+H20</f>
        <v>692373.912384992</v>
      </c>
      <c r="D20" s="22">
        <f>$G$15+$G$16+$G$17</f>
        <v>-17134.4209483418</v>
      </c>
      <c r="E20" s="22">
        <f>B20+D20</f>
        <v>-5171.92094834177</v>
      </c>
      <c r="F20" s="7">
        <f>C15+G15+C15*D15/12</f>
        <v>692373.912384992</v>
      </c>
      <c r="G20" s="7">
        <f>C16+G16+C16*D16/12</f>
        <v>0</v>
      </c>
      <c r="H20" s="7">
        <f>C17+G17+C17*D17/12</f>
        <v>0</v>
      </c>
    </row>
    <row r="21" spans="1:8" ht="13.8">
      <c r="A21" s="26">
        <v>2</v>
      </c>
      <c r="B21" s="1">
        <f>$E$13</f>
        <v>11962.5</v>
      </c>
      <c r="C21" s="22">
        <f>F21+G21+H21</f>
        <v>684644.237079879</v>
      </c>
      <c r="D21" s="22">
        <f>$G$15+$G$16+$G$17</f>
        <v>-17134.4209483418</v>
      </c>
      <c r="E21" s="22">
        <f>B21+D21</f>
        <v>-5171.92094834177</v>
      </c>
      <c r="F21" s="7">
        <f>F20+$G$15+F20*$D$15/12</f>
        <v>684644.237079879</v>
      </c>
      <c r="G21" s="7">
        <f>G20+$G$16+G20*$D$16/12</f>
        <v>0</v>
      </c>
      <c r="H21" s="7">
        <f>H20+$G$17+H20*$D$17/12</f>
        <v>0</v>
      </c>
    </row>
    <row r="22" spans="1:8" ht="13.8">
      <c r="A22" s="26">
        <v>3</v>
      </c>
      <c r="B22" s="1">
        <f>$E$13</f>
        <v>11962.5</v>
      </c>
      <c r="C22" s="22">
        <f>F22+G22+H22</f>
        <v>676809.567018539</v>
      </c>
      <c r="D22" s="22">
        <f>$G$15+$G$16+$G$17</f>
        <v>-17134.4209483418</v>
      </c>
      <c r="E22" s="22">
        <f>B22+D22</f>
        <v>-5171.92094834177</v>
      </c>
      <c r="F22" s="7">
        <f>F21+$G$15+F21*$D$15/12</f>
        <v>676809.567018539</v>
      </c>
      <c r="G22" s="7">
        <f>G21+$G$16+G21*$D$16/12</f>
        <v>0</v>
      </c>
      <c r="H22" s="7">
        <f>H21+$G$17+H21*$D$17/12</f>
        <v>0</v>
      </c>
    </row>
    <row r="23" spans="1:8" ht="13.8">
      <c r="A23" s="26">
        <v>4</v>
      </c>
      <c r="B23" s="1">
        <f>$E$13</f>
        <v>11962.5</v>
      </c>
      <c r="C23" s="22">
        <f>F23+G23+H23</f>
        <v>668868.4760222</v>
      </c>
      <c r="D23" s="22">
        <f>$G$15+$G$16+$G$17</f>
        <v>-17134.4209483418</v>
      </c>
      <c r="E23" s="22">
        <f>B23+D23</f>
        <v>-5171.92094834177</v>
      </c>
      <c r="F23" s="7">
        <f>F22+$G$15+F22*$D$15/12</f>
        <v>668868.4760222</v>
      </c>
      <c r="G23" s="7">
        <f>G22+$G$16+G22*$D$16/12</f>
        <v>0</v>
      </c>
      <c r="H23" s="7">
        <f>H22+$G$17+H22*$D$17/12</f>
        <v>0</v>
      </c>
    </row>
    <row r="24" spans="1:8" ht="13.8">
      <c r="A24" s="26">
        <v>5</v>
      </c>
      <c r="B24" s="1">
        <f>$E$13</f>
        <v>11962.5</v>
      </c>
      <c r="C24" s="22">
        <f>F24+G24+H24</f>
        <v>660819.518539826</v>
      </c>
      <c r="D24" s="22">
        <f>$G$15+$G$16+$G$17</f>
        <v>-17134.4209483418</v>
      </c>
      <c r="E24" s="22">
        <f>B24+D24</f>
        <v>-5171.92094834177</v>
      </c>
      <c r="F24" s="7">
        <f>F23+$G$15+F23*$D$15/12</f>
        <v>660819.518539826</v>
      </c>
      <c r="G24" s="7">
        <f>G23+$G$16+G23*$D$16/12</f>
        <v>0</v>
      </c>
      <c r="H24" s="7">
        <f>H23+$G$17+H23*$D$17/12</f>
        <v>0</v>
      </c>
    </row>
    <row r="25" spans="1:8" ht="13.8">
      <c r="A25" s="26">
        <v>6</v>
      </c>
      <c r="B25" s="1">
        <f>$E$13</f>
        <v>11962.5</v>
      </c>
      <c r="C25" s="22">
        <f>F25+G25+H25</f>
        <v>652661.229384984</v>
      </c>
      <c r="D25" s="22">
        <f>$G$15+$G$16+$G$17</f>
        <v>-17134.4209483418</v>
      </c>
      <c r="E25" s="22">
        <f>B25+D25</f>
        <v>-5171.92094834177</v>
      </c>
      <c r="F25" s="7">
        <f>F24+$G$15+F24*$D$15/12</f>
        <v>652661.229384984</v>
      </c>
      <c r="G25" s="7">
        <f>G24+$G$16+G24*$D$16/12</f>
        <v>0</v>
      </c>
      <c r="H25" s="7">
        <f>H24+$G$17+H24*$D$17/12</f>
        <v>0</v>
      </c>
    </row>
    <row r="26" spans="1:8" ht="13.8">
      <c r="A26" s="26">
        <v>7</v>
      </c>
      <c r="B26" s="1">
        <f>$E$13</f>
        <v>11962.5</v>
      </c>
      <c r="C26" s="22">
        <f>F26+G26+H26</f>
        <v>644392.123469121</v>
      </c>
      <c r="D26" s="22">
        <f>$G$15+$G$16+$G$17</f>
        <v>-17134.4209483418</v>
      </c>
      <c r="E26" s="22">
        <f>B26+D26</f>
        <v>-5171.92094834177</v>
      </c>
      <c r="F26" s="7">
        <f>F25+$G$15+F25*$D$15/12</f>
        <v>644392.123469121</v>
      </c>
      <c r="G26" s="7">
        <f>G25+$G$16+G25*$D$16/12</f>
        <v>0</v>
      </c>
      <c r="H26" s="7">
        <f>H25+$G$17+H25*$D$17/12</f>
        <v>0</v>
      </c>
    </row>
    <row r="27" spans="1:8" ht="13.8">
      <c r="A27" s="26">
        <v>8</v>
      </c>
      <c r="B27" s="1">
        <f>$E$13</f>
        <v>11962.5</v>
      </c>
      <c r="C27" s="22">
        <f>F27+G27+H27</f>
        <v>636010.695531235</v>
      </c>
      <c r="D27" s="22">
        <f>$G$15+$G$16+$G$17</f>
        <v>-17134.4209483418</v>
      </c>
      <c r="E27" s="22">
        <f>B27+D27</f>
        <v>-5171.92094834177</v>
      </c>
      <c r="F27" s="7">
        <f>F26+$G$15+F26*$D$15/12</f>
        <v>636010.695531235</v>
      </c>
      <c r="G27" s="7">
        <f>G26+$G$16+G26*$D$16/12</f>
        <v>0</v>
      </c>
      <c r="H27" s="7">
        <f>H26+$G$17+H26*$D$17/12</f>
        <v>0</v>
      </c>
    </row>
    <row r="28" spans="1:8" ht="13.8">
      <c r="A28" s="26">
        <v>9</v>
      </c>
      <c r="B28" s="1">
        <f>$E$13</f>
        <v>11962.5</v>
      </c>
      <c r="C28" s="22">
        <f>F28+G28+H28</f>
        <v>627515.419863859</v>
      </c>
      <c r="D28" s="22">
        <f>$G$15+$G$16+$G$17</f>
        <v>-17134.4209483418</v>
      </c>
      <c r="E28" s="22">
        <f>B28+D28</f>
        <v>-5171.92094834177</v>
      </c>
      <c r="F28" s="7">
        <f>F27+$G$15+F27*$D$15/12</f>
        <v>627515.419863859</v>
      </c>
      <c r="G28" s="7">
        <f>G27+$G$16+G27*$D$16/12</f>
        <v>0</v>
      </c>
      <c r="H28" s="7">
        <f>H27+$G$17+H27*$D$17/12</f>
        <v>0</v>
      </c>
    </row>
    <row r="29" spans="1:8" ht="13.8">
      <c r="A29" s="26">
        <v>10</v>
      </c>
      <c r="B29" s="1">
        <f>$E$13</f>
        <v>11962.5</v>
      </c>
      <c r="C29" s="22">
        <f>F29+G29+H29</f>
        <v>618904.750035335</v>
      </c>
      <c r="D29" s="22">
        <f>$G$15+$G$16+$G$17</f>
        <v>-17134.4209483418</v>
      </c>
      <c r="E29" s="22">
        <f>B29+D29</f>
        <v>-5171.92094834177</v>
      </c>
      <c r="F29" s="7">
        <f>F28+$G$15+F28*$D$15/12</f>
        <v>618904.750035335</v>
      </c>
      <c r="G29" s="7">
        <f>G28+$G$16+G28*$D$16/12</f>
        <v>0</v>
      </c>
      <c r="H29" s="7">
        <f>H28+$G$17+H28*$D$17/12</f>
        <v>0</v>
      </c>
    </row>
    <row r="30" spans="1:8" ht="13.8">
      <c r="A30" s="26">
        <v>11</v>
      </c>
      <c r="B30" s="1">
        <f>$E$13</f>
        <v>11962.5</v>
      </c>
      <c r="C30" s="22">
        <f>F30+G30+H30</f>
        <v>610177.118608307</v>
      </c>
      <c r="D30" s="22">
        <f>$G$15+$G$16+$G$17</f>
        <v>-17134.4209483418</v>
      </c>
      <c r="E30" s="22">
        <f>B30+D30</f>
        <v>-5171.92094834177</v>
      </c>
      <c r="F30" s="7">
        <f>F29+$G$15+F29*$D$15/12</f>
        <v>610177.118608307</v>
      </c>
      <c r="G30" s="7">
        <f>G29+$G$16+G29*$D$16/12</f>
        <v>0</v>
      </c>
      <c r="H30" s="7">
        <f>H29+$G$17+H29*$D$17/12</f>
        <v>0</v>
      </c>
    </row>
    <row r="31" spans="1:11" ht="13.8">
      <c r="A31" s="27">
        <v>12</v>
      </c>
      <c r="B31" s="28">
        <f>$E$13</f>
        <v>11962.5</v>
      </c>
      <c r="C31" s="29">
        <f>F31+G31+H31</f>
        <v>601330.936854394</v>
      </c>
      <c r="D31" s="29">
        <f>$G$15+$G$16+$G$17</f>
        <v>-17134.4209483418</v>
      </c>
      <c r="E31" s="29">
        <f>B31+D31</f>
        <v>-5171.92094834177</v>
      </c>
      <c r="F31" s="30">
        <f>F30+$G$15+F30*$D$15/12</f>
        <v>601330.936854394</v>
      </c>
      <c r="G31" s="30">
        <f>G30+$G$16+G30*$D$16/12</f>
        <v>0</v>
      </c>
      <c r="H31" s="30">
        <f>H30+$G$17+H30*$D$17/12</f>
        <v>0</v>
      </c>
      <c r="I31" s="31" t="s">
        <v>28</v>
      </c>
      <c r="J31" s="9" t="s">
        <v>29</v>
      </c>
      <c r="K31" s="9">
        <f>SUM(B20:B31)</f>
        <v>143550</v>
      </c>
    </row>
    <row r="32" spans="1:12" ht="13.8">
      <c r="A32" s="26">
        <v>13</v>
      </c>
      <c r="B32" s="1">
        <f>$E$13</f>
        <v>11962.5</v>
      </c>
      <c r="C32" s="22">
        <f>F32+G32+H32</f>
        <v>592364.594464991</v>
      </c>
      <c r="D32" s="22">
        <f>$G$15+$G$16+$G$17</f>
        <v>-17134.4209483418</v>
      </c>
      <c r="E32" s="22">
        <f>B32+D32</f>
        <v>-5171.92094834177</v>
      </c>
      <c r="F32" s="7">
        <f>F31+$G$15+F31*$D$15/12</f>
        <v>592364.594464991</v>
      </c>
      <c r="G32" s="7">
        <f>G31+$G$16+G31*$D$16/12</f>
        <v>0</v>
      </c>
      <c r="H32" s="7">
        <f>H31+$G$17+H31*$D$17/12</f>
        <v>0</v>
      </c>
      <c r="J32" s="5" t="s">
        <v>30</v>
      </c>
      <c r="K32" s="9">
        <f>$G$12</f>
        <v>50000</v>
      </c>
      <c r="L32" s="9">
        <f>G12-SUM(E20:E31)</f>
        <v>112063.051380101</v>
      </c>
    </row>
    <row r="33" spans="1:12" ht="23.85">
      <c r="A33" s="26">
        <v>14</v>
      </c>
      <c r="B33" s="1">
        <f>$E$13</f>
        <v>11962.5</v>
      </c>
      <c r="C33" s="22">
        <f>F33+G33+H33</f>
        <v>583276.459258132</v>
      </c>
      <c r="D33" s="22">
        <f>$G$15+$G$16+$G$17</f>
        <v>-17134.4209483418</v>
      </c>
      <c r="E33" s="22">
        <f>B33+D33</f>
        <v>-5171.92094834177</v>
      </c>
      <c r="F33" s="7">
        <f>F32+$G$15+F32*$D$15/12</f>
        <v>583276.459258132</v>
      </c>
      <c r="G33" s="7">
        <f>G32+$G$16+G32*$D$16/12</f>
        <v>0</v>
      </c>
      <c r="H33" s="7">
        <f>H32+$G$17+H32*$D$17/12</f>
        <v>0</v>
      </c>
      <c r="J33" s="5" t="s">
        <v>31</v>
      </c>
      <c r="K33" s="32">
        <f>F20-F31+G20-G31+H20-H31+SUM(E20:E31)</f>
        <v>28979.9241504962</v>
      </c>
      <c r="L33" s="32">
        <f>F20-F31</f>
        <v>91042.9755305974</v>
      </c>
    </row>
    <row r="34" spans="1:12" ht="23.85">
      <c r="A34" s="26">
        <v>15</v>
      </c>
      <c r="B34" s="1">
        <f>$E$13</f>
        <v>11962.5</v>
      </c>
      <c r="C34" s="22">
        <f>F34+G34+H34</f>
        <v>574064.87688138</v>
      </c>
      <c r="D34" s="22">
        <f>$G$15+$G$16+$G$17</f>
        <v>-17134.4209483418</v>
      </c>
      <c r="E34" s="22">
        <f>B34+D34</f>
        <v>-5171.92094834177</v>
      </c>
      <c r="F34" s="7">
        <f>F33+$G$15+F33*$D$15/12</f>
        <v>574064.87688138</v>
      </c>
      <c r="G34" s="7">
        <f>G33+$G$16+G33*$D$16/12</f>
        <v>0</v>
      </c>
      <c r="H34" s="7">
        <f>H33+$G$17+H33*$D$17/12</f>
        <v>0</v>
      </c>
      <c r="J34" s="5" t="s">
        <v>32</v>
      </c>
      <c r="K34" s="33">
        <f>K33/K32</f>
        <v>0.579598483009923</v>
      </c>
      <c r="L34" s="33">
        <f>L33/L32</f>
        <v>0.812426347572789</v>
      </c>
    </row>
    <row r="35" spans="1:8" ht="13.8">
      <c r="A35" s="26">
        <v>16</v>
      </c>
      <c r="B35" s="1">
        <f>$E$13</f>
        <v>11962.5</v>
      </c>
      <c r="C35" s="22">
        <f>F35+G35+H35</f>
        <v>564728.170510677</v>
      </c>
      <c r="D35" s="22">
        <f>$G$15+$G$16+$G$17</f>
        <v>-17134.4209483418</v>
      </c>
      <c r="E35" s="22">
        <f>B35+D35</f>
        <v>-5171.92094834177</v>
      </c>
      <c r="F35" s="7">
        <f>F34+$G$15+F34*$D$15/12</f>
        <v>564728.170510677</v>
      </c>
      <c r="G35" s="7">
        <f>G34+$G$16+G34*$D$16/12</f>
        <v>0</v>
      </c>
      <c r="H35" s="7">
        <f>H34+$G$17+H34*$D$17/12</f>
        <v>0</v>
      </c>
    </row>
    <row r="36" spans="1:8" ht="13.8">
      <c r="A36" s="26">
        <v>17</v>
      </c>
      <c r="B36" s="1">
        <f>$E$13</f>
        <v>11962.5</v>
      </c>
      <c r="C36" s="22">
        <f>F36+G36+H36</f>
        <v>555264.640545106</v>
      </c>
      <c r="D36" s="22">
        <f>$G$15+$G$16+$G$17</f>
        <v>-17134.4209483418</v>
      </c>
      <c r="E36" s="22">
        <f>B36+D36</f>
        <v>-5171.92094834177</v>
      </c>
      <c r="F36" s="7">
        <f>F35+$G$15+F35*$D$15/12</f>
        <v>555264.640545106</v>
      </c>
      <c r="G36" s="7">
        <f>G35+$G$16+G35*$D$16/12</f>
        <v>0</v>
      </c>
      <c r="H36" s="7">
        <f>H35+$G$17+H35*$D$17/12</f>
        <v>0</v>
      </c>
    </row>
    <row r="37" spans="1:8" ht="13.8">
      <c r="A37" s="26">
        <v>18</v>
      </c>
      <c r="B37" s="1">
        <f>$E$13</f>
        <v>11962.5</v>
      </c>
      <c r="C37" s="22">
        <f>F37+G37+H37</f>
        <v>545672.564297502</v>
      </c>
      <c r="D37" s="22">
        <f>$G$15+$G$16+$G$17</f>
        <v>-17134.4209483418</v>
      </c>
      <c r="E37" s="22">
        <f>B37+D37</f>
        <v>-5171.92094834177</v>
      </c>
      <c r="F37" s="7">
        <f>F36+$G$15+F36*$D$15/12</f>
        <v>545672.564297502</v>
      </c>
      <c r="G37" s="7">
        <f>G36+$G$16+G36*$D$16/12</f>
        <v>0</v>
      </c>
      <c r="H37" s="7">
        <f>H36+$G$17+H36*$D$17/12</f>
        <v>0</v>
      </c>
    </row>
    <row r="38" spans="1:8" ht="13.8">
      <c r="A38" s="26">
        <v>19</v>
      </c>
      <c r="B38" s="1">
        <f>$E$13</f>
        <v>11962.5</v>
      </c>
      <c r="C38" s="22">
        <f>F38+G38+H38</f>
        <v>535950.195680868</v>
      </c>
      <c r="D38" s="22">
        <f>$G$15+$G$16+$G$17</f>
        <v>-17134.4209483418</v>
      </c>
      <c r="E38" s="22">
        <f>B38+D38</f>
        <v>-5171.92094834177</v>
      </c>
      <c r="F38" s="7">
        <f>F37+$G$15+F37*$D$15/12</f>
        <v>535950.195680868</v>
      </c>
      <c r="G38" s="7">
        <f>G37+$G$16+G37*$D$16/12</f>
        <v>0</v>
      </c>
      <c r="H38" s="7">
        <f>H37+$G$17+H37*$D$17/12</f>
        <v>0</v>
      </c>
    </row>
    <row r="39" spans="1:8" ht="13.8">
      <c r="A39" s="26">
        <v>20</v>
      </c>
      <c r="B39" s="1">
        <f>$E$13</f>
        <v>11962.5</v>
      </c>
      <c r="C39" s="22">
        <f>F39+G39+H39</f>
        <v>526095.764890524</v>
      </c>
      <c r="D39" s="22">
        <f>$G$15+$G$16+$G$17</f>
        <v>-17134.4209483418</v>
      </c>
      <c r="E39" s="22">
        <f>B39+D39</f>
        <v>-5171.92094834177</v>
      </c>
      <c r="F39" s="7">
        <f>F38+$G$15+F38*$D$15/12</f>
        <v>526095.764890524</v>
      </c>
      <c r="G39" s="7">
        <f>G38+$G$16+G38*$D$16/12</f>
        <v>0</v>
      </c>
      <c r="H39" s="7">
        <f>H38+$G$17+H38*$D$17/12</f>
        <v>0</v>
      </c>
    </row>
    <row r="40" spans="1:8" ht="13.8">
      <c r="A40" s="26">
        <v>21</v>
      </c>
      <c r="B40" s="1">
        <f>$E$13</f>
        <v>11962.5</v>
      </c>
      <c r="C40" s="22">
        <f>F40+G40+H40</f>
        <v>516107.478081946</v>
      </c>
      <c r="D40" s="22">
        <f>$G$15+$G$16+$G$17</f>
        <v>-17134.4209483418</v>
      </c>
      <c r="E40" s="22">
        <f>B40+D40</f>
        <v>-5171.92094834177</v>
      </c>
      <c r="F40" s="7">
        <f>F39+$G$15+F39*$D$15/12</f>
        <v>516107.478081946</v>
      </c>
      <c r="G40" s="7">
        <f>G39+$G$16+G39*$D$16/12</f>
        <v>0</v>
      </c>
      <c r="H40" s="7">
        <f>H39+$G$17+H39*$D$17/12</f>
        <v>0</v>
      </c>
    </row>
    <row r="41" spans="1:8" ht="13.8">
      <c r="A41" s="26">
        <v>22</v>
      </c>
      <c r="B41" s="1">
        <f>$E$13</f>
        <v>11962.5</v>
      </c>
      <c r="C41" s="22">
        <f>F41+G41+H41</f>
        <v>505983.517044217</v>
      </c>
      <c r="D41" s="22">
        <f>$G$15+$G$16+$G$17</f>
        <v>-17134.4209483418</v>
      </c>
      <c r="E41" s="22">
        <f>B41+D41</f>
        <v>-5171.92094834177</v>
      </c>
      <c r="F41" s="7">
        <f>F40+$G$15+F40*$D$15/12</f>
        <v>505983.517044217</v>
      </c>
      <c r="G41" s="7">
        <f>G40+$G$16+G40*$D$16/12</f>
        <v>0</v>
      </c>
      <c r="H41" s="7">
        <f>H40+$G$17+H40*$D$17/12</f>
        <v>0</v>
      </c>
    </row>
    <row r="42" spans="1:8" ht="13.8">
      <c r="A42" s="26">
        <v>23</v>
      </c>
      <c r="B42" s="1">
        <f>$E$13</f>
        <v>11962.5</v>
      </c>
      <c r="C42" s="22">
        <f>F42+G42+H42</f>
        <v>495722.038869059</v>
      </c>
      <c r="D42" s="22">
        <f>$G$15+$G$16+$G$17</f>
        <v>-17134.4209483418</v>
      </c>
      <c r="E42" s="22">
        <f>B42+D42</f>
        <v>-5171.92094834177</v>
      </c>
      <c r="F42" s="7">
        <f>F41+$G$15+F41*$D$15/12</f>
        <v>495722.038869059</v>
      </c>
      <c r="G42" s="7">
        <f>G41+$G$16+G41*$D$16/12</f>
        <v>0</v>
      </c>
      <c r="H42" s="7">
        <f>H41+$G$17+H41*$D$17/12</f>
        <v>0</v>
      </c>
    </row>
    <row r="43" spans="1:11" s="34" customFormat="1" ht="13.8">
      <c r="A43" s="27">
        <v>24</v>
      </c>
      <c r="B43" s="28">
        <f>$E$13</f>
        <v>11962.5</v>
      </c>
      <c r="C43" s="29">
        <f>F43+G43+H43</f>
        <v>485321.175615355</v>
      </c>
      <c r="D43" s="29">
        <f>$G$15+$G$16+$G$17</f>
        <v>-17134.4209483418</v>
      </c>
      <c r="E43" s="29">
        <f>B43+D43</f>
        <v>-5171.92094834177</v>
      </c>
      <c r="F43" s="30">
        <f>F42+$G$15+F42*$D$15/12</f>
        <v>485321.175615355</v>
      </c>
      <c r="G43" s="30">
        <f>G42+$G$16+G42*$D$16/12</f>
        <v>0</v>
      </c>
      <c r="H43" s="30">
        <f>H42+$G$17+H42*$D$17/12</f>
        <v>0</v>
      </c>
      <c r="I43" s="31" t="s">
        <v>33</v>
      </c>
      <c r="J43" s="9" t="s">
        <v>29</v>
      </c>
      <c r="K43" s="9">
        <f>SUM(B32:B43)</f>
        <v>143550</v>
      </c>
    </row>
    <row r="44" spans="1:12" ht="13.8">
      <c r="A44" s="26">
        <v>25</v>
      </c>
      <c r="B44" s="1">
        <f>$E$13</f>
        <v>11962.5</v>
      </c>
      <c r="C44" s="22">
        <f>F44+G44+H44</f>
        <v>474779.033969122</v>
      </c>
      <c r="D44" s="22">
        <f>$G$15+$G$16+$G$17</f>
        <v>-17134.4209483418</v>
      </c>
      <c r="E44" s="22">
        <f>B44+D44</f>
        <v>-5171.92094834177</v>
      </c>
      <c r="F44" s="7">
        <f>F43+$G$15+F43*$D$15/12</f>
        <v>474779.033969122</v>
      </c>
      <c r="G44" s="7">
        <f>G43+$G$16+G43*$D$16/12</f>
        <v>0</v>
      </c>
      <c r="H44" s="7">
        <f>H43+$G$17+H43*$D$17/12</f>
        <v>0</v>
      </c>
      <c r="J44" s="5" t="s">
        <v>30</v>
      </c>
      <c r="K44" s="9">
        <f>$G$12</f>
        <v>50000</v>
      </c>
      <c r="L44" s="9">
        <f>L32-SUM(E32:E43)</f>
        <v>174126.102760202</v>
      </c>
    </row>
    <row r="45" spans="1:12" ht="23.85">
      <c r="A45" s="26">
        <v>26</v>
      </c>
      <c r="B45" s="1">
        <f>$E$13</f>
        <v>11962.5</v>
      </c>
      <c r="C45" s="22">
        <f>F45+G45+H45</f>
        <v>464093.694898861</v>
      </c>
      <c r="D45" s="22">
        <f>$G$15+$G$16+$G$17</f>
        <v>-17134.4209483418</v>
      </c>
      <c r="E45" s="22">
        <f>B45+D45</f>
        <v>-5171.92094834177</v>
      </c>
      <c r="F45" s="7">
        <f>F44+$G$15+F44*$D$15/12</f>
        <v>464093.694898861</v>
      </c>
      <c r="G45" s="7">
        <f>G44+$G$16+G44*$D$16/12</f>
        <v>0</v>
      </c>
      <c r="H45" s="7">
        <f>H44+$G$17+H44*$D$17/12</f>
        <v>0</v>
      </c>
      <c r="J45" s="5" t="s">
        <v>31</v>
      </c>
      <c r="K45" s="32">
        <f>F32-F43+G32-G43+H32-H43+SUM(E32:E43)</f>
        <v>44980.3674695349</v>
      </c>
      <c r="L45" s="32">
        <f>F32-F43</f>
        <v>107043.418849636</v>
      </c>
    </row>
    <row r="46" spans="1:12" ht="23.85">
      <c r="A46" s="26">
        <v>27</v>
      </c>
      <c r="B46" s="1">
        <f>$E$13</f>
        <v>11962.5</v>
      </c>
      <c r="C46" s="22">
        <f>F46+G46+H46</f>
        <v>453263.213306229</v>
      </c>
      <c r="D46" s="22">
        <f>$G$15+$G$16+$G$17</f>
        <v>-17134.4209483418</v>
      </c>
      <c r="E46" s="22">
        <f>B46+D46</f>
        <v>-5171.92094834177</v>
      </c>
      <c r="F46" s="7">
        <f>F45+$G$15+F45*$D$15/12</f>
        <v>453263.213306229</v>
      </c>
      <c r="G46" s="7">
        <f>G45+$G$16+G45*$D$16/12</f>
        <v>0</v>
      </c>
      <c r="H46" s="7">
        <f>H45+$G$17+H45*$D$17/12</f>
        <v>0</v>
      </c>
      <c r="J46" s="5" t="s">
        <v>32</v>
      </c>
      <c r="K46" s="33">
        <f>K45/K44</f>
        <v>0.899607349390699</v>
      </c>
      <c r="L46" s="33">
        <f>L45/L44</f>
        <v>0.614746538013608</v>
      </c>
    </row>
    <row r="47" spans="1:8" ht="13.8">
      <c r="A47" s="26">
        <v>28</v>
      </c>
      <c r="B47" s="1">
        <f>$E$13</f>
        <v>11962.5</v>
      </c>
      <c r="C47" s="22">
        <f>F47+G47+H47</f>
        <v>442285.617671963</v>
      </c>
      <c r="D47" s="22">
        <f>$G$15+$G$16+$G$17</f>
        <v>-17134.4209483418</v>
      </c>
      <c r="E47" s="22">
        <f>B47+D47</f>
        <v>-5171.92094834177</v>
      </c>
      <c r="F47" s="7">
        <f>F46+$G$15+F46*$D$15/12</f>
        <v>442285.617671963</v>
      </c>
      <c r="G47" s="7">
        <f>G46+$G$16+G46*$D$16/12</f>
        <v>0</v>
      </c>
      <c r="H47" s="7">
        <f>H46+$G$17+H46*$D$17/12</f>
        <v>0</v>
      </c>
    </row>
    <row r="48" spans="1:8" ht="13.8">
      <c r="A48" s="26">
        <v>29</v>
      </c>
      <c r="B48" s="1">
        <f>$E$13</f>
        <v>11962.5</v>
      </c>
      <c r="C48" s="22">
        <f>F48+G48+H48</f>
        <v>431158.909696999</v>
      </c>
      <c r="D48" s="22">
        <f>$G$15+$G$16+$G$17</f>
        <v>-17134.4209483418</v>
      </c>
      <c r="E48" s="22">
        <f>B48+D48</f>
        <v>-5171.92094834177</v>
      </c>
      <c r="F48" s="7">
        <f>F47+$G$15+F47*$D$15/12</f>
        <v>431158.909696999</v>
      </c>
      <c r="G48" s="7">
        <f>G47+$G$16+G47*$D$16/12</f>
        <v>0</v>
      </c>
      <c r="H48" s="7">
        <f>H47+$G$17+H47*$D$17/12</f>
        <v>0</v>
      </c>
    </row>
    <row r="49" spans="1:8" ht="13.8">
      <c r="A49" s="26">
        <v>30</v>
      </c>
      <c r="B49" s="1">
        <f>$E$13</f>
        <v>11962.5</v>
      </c>
      <c r="C49" s="22">
        <f>F49+G49+H49</f>
        <v>419881.063938708</v>
      </c>
      <c r="D49" s="22">
        <f>$G$15+$G$16+$G$17</f>
        <v>-17134.4209483418</v>
      </c>
      <c r="E49" s="22">
        <f>B49+D49</f>
        <v>-5171.92094834177</v>
      </c>
      <c r="F49" s="7">
        <f>F48+$G$15+F48*$D$15/12</f>
        <v>419881.063938708</v>
      </c>
      <c r="G49" s="7">
        <f>G48+$G$16+G48*$D$16/12</f>
        <v>0</v>
      </c>
      <c r="H49" s="7">
        <f>H48+$G$17+H48*$D$17/12</f>
        <v>0</v>
      </c>
    </row>
    <row r="50" spans="1:8" ht="13.8">
      <c r="A50" s="26">
        <v>31</v>
      </c>
      <c r="B50" s="1">
        <f>$E$13</f>
        <v>11962.5</v>
      </c>
      <c r="C50" s="22">
        <f>F50+G50+H50</f>
        <v>408450.0274422</v>
      </c>
      <c r="D50" s="22">
        <f>$G$15+$G$16+$G$17</f>
        <v>-17134.4209483418</v>
      </c>
      <c r="E50" s="22">
        <f>B50+D50</f>
        <v>-5171.92094834177</v>
      </c>
      <c r="F50" s="7">
        <f>F49+$G$15+F49*$D$15/12</f>
        <v>408450.0274422</v>
      </c>
      <c r="G50" s="7">
        <f>G49+$G$16+G49*$D$16/12</f>
        <v>0</v>
      </c>
      <c r="H50" s="7">
        <f>H49+$G$17+H49*$D$17/12</f>
        <v>0</v>
      </c>
    </row>
    <row r="51" spans="1:8" ht="13.8">
      <c r="A51" s="26">
        <v>32</v>
      </c>
      <c r="B51" s="1">
        <f>$E$13</f>
        <v>11962.5</v>
      </c>
      <c r="C51" s="22">
        <f>F51+G51+H51</f>
        <v>396863.719366615</v>
      </c>
      <c r="D51" s="22">
        <f>$G$15+$G$16+$G$17</f>
        <v>-17134.4209483418</v>
      </c>
      <c r="E51" s="22">
        <f>B51+D51</f>
        <v>-5171.92094834177</v>
      </c>
      <c r="F51" s="7">
        <f>F50+$G$15+F50*$D$15/12</f>
        <v>396863.719366615</v>
      </c>
      <c r="G51" s="7">
        <f>G50+$G$16+G50*$D$16/12</f>
        <v>0</v>
      </c>
      <c r="H51" s="7">
        <f>H50+$G$17+H50*$D$17/12</f>
        <v>0</v>
      </c>
    </row>
    <row r="52" spans="1:8" ht="13.8">
      <c r="A52" s="26">
        <v>33</v>
      </c>
      <c r="B52" s="1">
        <f>$E$13</f>
        <v>11962.5</v>
      </c>
      <c r="C52" s="22">
        <f>F52+G52+H52</f>
        <v>385120.030606336</v>
      </c>
      <c r="D52" s="22">
        <f>$G$15+$G$16+$G$17</f>
        <v>-17134.4209483418</v>
      </c>
      <c r="E52" s="22">
        <f>B52+D52</f>
        <v>-5171.92094834177</v>
      </c>
      <c r="F52" s="7">
        <f>F51+$G$15+F51*$D$15/12</f>
        <v>385120.030606336</v>
      </c>
      <c r="G52" s="7">
        <f>G51+$G$16+G51*$D$16/12</f>
        <v>0</v>
      </c>
      <c r="H52" s="7">
        <f>H51+$G$17+H51*$D$17/12</f>
        <v>0</v>
      </c>
    </row>
    <row r="53" spans="1:8" ht="13.8">
      <c r="A53" s="26">
        <v>34</v>
      </c>
      <c r="B53" s="1">
        <f>$E$13</f>
        <v>11962.5</v>
      </c>
      <c r="C53" s="22">
        <f>F53+G53+H53</f>
        <v>373216.823407064</v>
      </c>
      <c r="D53" s="22">
        <f>$G$15+$G$16+$G$17</f>
        <v>-17134.4209483418</v>
      </c>
      <c r="E53" s="22">
        <f>B53+D53</f>
        <v>-5171.92094834177</v>
      </c>
      <c r="F53" s="7">
        <f>F52+$G$15+F52*$D$15/12</f>
        <v>373216.823407064</v>
      </c>
      <c r="G53" s="7">
        <f>G52+$G$16+G52*$D$16/12</f>
        <v>0</v>
      </c>
      <c r="H53" s="7">
        <f>H52+$G$17+H52*$D$17/12</f>
        <v>0</v>
      </c>
    </row>
    <row r="54" spans="1:8" ht="13.8">
      <c r="A54" s="26">
        <v>35</v>
      </c>
      <c r="B54" s="1">
        <f>$E$13</f>
        <v>11962.5</v>
      </c>
      <c r="C54" s="22">
        <f>F54+G54+H54</f>
        <v>361151.930976668</v>
      </c>
      <c r="D54" s="22">
        <f>$G$15+$G$16+$G$17</f>
        <v>-17134.4209483418</v>
      </c>
      <c r="E54" s="22">
        <f>B54+D54</f>
        <v>-5171.92094834177</v>
      </c>
      <c r="F54" s="7">
        <f>F53+$G$15+F53*$D$15/12</f>
        <v>361151.930976668</v>
      </c>
      <c r="G54" s="7">
        <f>G53+$G$16+G53*$D$16/12</f>
        <v>0</v>
      </c>
      <c r="H54" s="7">
        <f>H53+$G$17+H53*$D$17/12</f>
        <v>0</v>
      </c>
    </row>
    <row r="55" spans="1:11" ht="13.8">
      <c r="A55" s="27">
        <v>36</v>
      </c>
      <c r="B55" s="28">
        <f>$E$13</f>
        <v>11962.5</v>
      </c>
      <c r="C55" s="29">
        <f>F55+G55+H55</f>
        <v>348923.157090759</v>
      </c>
      <c r="D55" s="29">
        <f>$G$15+$G$16+$G$17</f>
        <v>-17134.4209483418</v>
      </c>
      <c r="E55" s="29">
        <f>B55+D55</f>
        <v>-5171.92094834177</v>
      </c>
      <c r="F55" s="30">
        <f>F54+$G$15+F54*$D$15/12</f>
        <v>348923.157090759</v>
      </c>
      <c r="G55" s="30">
        <f>G54+$G$16+G54*$D$16/12</f>
        <v>0</v>
      </c>
      <c r="H55" s="30">
        <f>H54+$G$17+H54*$D$17/12</f>
        <v>0</v>
      </c>
      <c r="I55" s="31" t="s">
        <v>34</v>
      </c>
      <c r="J55" s="9" t="s">
        <v>29</v>
      </c>
      <c r="K55" s="9">
        <f>SUM(B44:B55)</f>
        <v>143550</v>
      </c>
    </row>
    <row r="56" spans="1:12" ht="13.8">
      <c r="A56" s="26">
        <v>37</v>
      </c>
      <c r="B56" s="1">
        <f>$E$13</f>
        <v>11962.5</v>
      </c>
      <c r="C56" s="22">
        <f>F56+G56+H56</f>
        <v>336528.275692901</v>
      </c>
      <c r="D56" s="22">
        <f>$G$15+$G$16+$G$17</f>
        <v>-17134.4209483418</v>
      </c>
      <c r="E56" s="22">
        <f>B56+D56</f>
        <v>-5171.92094834177</v>
      </c>
      <c r="F56" s="7">
        <f>F55+$G$15+F55*$D$15/12</f>
        <v>336528.275692901</v>
      </c>
      <c r="G56" s="7">
        <f>G55+$G$16+G55*$D$16/12</f>
        <v>0</v>
      </c>
      <c r="H56" s="7">
        <f>H55+$G$17+H55*$D$17/12</f>
        <v>0</v>
      </c>
      <c r="J56" s="5" t="s">
        <v>30</v>
      </c>
      <c r="K56" s="9">
        <f>$G$12</f>
        <v>50000</v>
      </c>
      <c r="L56" s="9">
        <f>L44-SUM(E44:E55)</f>
        <v>236189.154140304</v>
      </c>
    </row>
    <row r="57" spans="1:12" ht="23.85">
      <c r="A57" s="26">
        <v>38</v>
      </c>
      <c r="B57" s="1">
        <f>$E$13</f>
        <v>11962.5</v>
      </c>
      <c r="C57" s="22">
        <f>F57+G57+H57</f>
        <v>323965.030489387</v>
      </c>
      <c r="D57" s="22">
        <f>$G$15+$G$16+$G$17</f>
        <v>-17134.4209483418</v>
      </c>
      <c r="E57" s="22">
        <f>B57+D57</f>
        <v>-5171.92094834177</v>
      </c>
      <c r="F57" s="7">
        <f>F56+$G$15+F56*$D$15/12</f>
        <v>323965.030489387</v>
      </c>
      <c r="G57" s="7">
        <f>G56+$G$16+G56*$D$16/12</f>
        <v>0</v>
      </c>
      <c r="H57" s="7">
        <f>H56+$G$17+H56*$D$17/12</f>
        <v>0</v>
      </c>
      <c r="J57" s="5" t="s">
        <v>31</v>
      </c>
      <c r="K57" s="32">
        <f>F44-F55+G44-G55+H44-H55+SUM(E44:E55)</f>
        <v>63792.8254982613</v>
      </c>
      <c r="L57" s="32">
        <f>F44-F55</f>
        <v>125855.876878363</v>
      </c>
    </row>
    <row r="58" spans="1:12" ht="23.85">
      <c r="A58" s="26">
        <v>39</v>
      </c>
      <c r="B58" s="1">
        <f>$E$13</f>
        <v>11962.5</v>
      </c>
      <c r="C58" s="22">
        <f>F58+G58+H58</f>
        <v>311231.134538526</v>
      </c>
      <c r="D58" s="22">
        <f>$G$15+$G$16+$G$17</f>
        <v>-17134.4209483418</v>
      </c>
      <c r="E58" s="22">
        <f>B58+D58</f>
        <v>-5171.92094834177</v>
      </c>
      <c r="F58" s="7">
        <f>F57+$G$15+F57*$D$15/12</f>
        <v>311231.134538526</v>
      </c>
      <c r="G58" s="7">
        <f>G57+$G$16+G57*$D$16/12</f>
        <v>0</v>
      </c>
      <c r="H58" s="7">
        <f>H57+$G$17+H57*$D$17/12</f>
        <v>0</v>
      </c>
      <c r="J58" s="5" t="s">
        <v>32</v>
      </c>
      <c r="K58" s="33">
        <f>K57/K56</f>
        <v>1.27585650996523</v>
      </c>
      <c r="L58" s="33">
        <f>L57/L56</f>
        <v>0.532860525863098</v>
      </c>
    </row>
    <row r="59" spans="1:8" ht="13.8">
      <c r="A59" s="26">
        <v>40</v>
      </c>
      <c r="B59" s="1">
        <f>$E$13</f>
        <v>11962.5</v>
      </c>
      <c r="C59" s="22">
        <f>F59+G59+H59</f>
        <v>298324.269834333</v>
      </c>
      <c r="D59" s="22">
        <f>$G$15+$G$16+$G$17</f>
        <v>-17134.4209483418</v>
      </c>
      <c r="E59" s="22">
        <f>B59+D59</f>
        <v>-5171.92094834177</v>
      </c>
      <c r="F59" s="7">
        <f>F58+$G$15+F58*$D$15/12</f>
        <v>298324.269834333</v>
      </c>
      <c r="G59" s="7">
        <f>G58+$G$16+G58*$D$16/12</f>
        <v>0</v>
      </c>
      <c r="H59" s="7">
        <f>H58+$G$17+H58*$D$17/12</f>
        <v>0</v>
      </c>
    </row>
    <row r="60" spans="1:8" ht="13.8">
      <c r="A60" s="26">
        <v>41</v>
      </c>
      <c r="B60" s="1">
        <f>$E$13</f>
        <v>11962.5</v>
      </c>
      <c r="C60" s="22">
        <f>F60+G60+H60</f>
        <v>285242.086884574</v>
      </c>
      <c r="D60" s="22">
        <f>$G$15+$G$16+$G$17</f>
        <v>-17134.4209483418</v>
      </c>
      <c r="E60" s="22">
        <f>B60+D60</f>
        <v>-5171.92094834177</v>
      </c>
      <c r="F60" s="7">
        <f>F59+$G$15+F59*$D$15/12</f>
        <v>285242.086884574</v>
      </c>
      <c r="G60" s="7">
        <f>G59+$G$16+G59*$D$16/12</f>
        <v>0</v>
      </c>
      <c r="H60" s="7">
        <f>H59+$G$17+H59*$D$17/12</f>
        <v>0</v>
      </c>
    </row>
    <row r="61" spans="1:8" ht="13.8">
      <c r="A61" s="26">
        <v>42</v>
      </c>
      <c r="B61" s="1">
        <f>$E$13</f>
        <v>11962.5</v>
      </c>
      <c r="C61" s="22">
        <f>F61+G61+H61</f>
        <v>271982.204283081</v>
      </c>
      <c r="D61" s="22">
        <f>$G$15+$G$16+$G$17</f>
        <v>-17134.4209483418</v>
      </c>
      <c r="E61" s="22">
        <f>B61+D61</f>
        <v>-5171.92094834177</v>
      </c>
      <c r="F61" s="7">
        <f>F60+$G$15+F60*$D$15/12</f>
        <v>271982.204283081</v>
      </c>
      <c r="G61" s="7">
        <f>G60+$G$16+G60*$D$16/12</f>
        <v>0</v>
      </c>
      <c r="H61" s="7">
        <f>H60+$G$17+H60*$D$17/12</f>
        <v>0</v>
      </c>
    </row>
    <row r="62" spans="1:8" ht="13.8">
      <c r="A62" s="26">
        <v>43</v>
      </c>
      <c r="B62" s="1">
        <f>$E$13</f>
        <v>11962.5</v>
      </c>
      <c r="C62" s="22">
        <f>F62+G62+H62</f>
        <v>258542.208276251</v>
      </c>
      <c r="D62" s="22">
        <f>$G$15+$G$16+$G$17</f>
        <v>-17134.4209483418</v>
      </c>
      <c r="E62" s="22">
        <f>B62+D62</f>
        <v>-5171.92094834177</v>
      </c>
      <c r="F62" s="7">
        <f>F61+$G$15+F61*$D$15/12</f>
        <v>258542.208276251</v>
      </c>
      <c r="G62" s="7">
        <f>G61+$G$16+G61*$D$16/12</f>
        <v>0</v>
      </c>
      <c r="H62" s="7">
        <f>H61+$G$17+H61*$D$17/12</f>
        <v>0</v>
      </c>
    </row>
    <row r="63" spans="1:8" ht="13.8">
      <c r="A63" s="26">
        <v>44</v>
      </c>
      <c r="B63" s="1">
        <f>$E$13</f>
        <v>11962.5</v>
      </c>
      <c r="C63" s="22">
        <f>F63+G63+H63</f>
        <v>244919.652323662</v>
      </c>
      <c r="D63" s="22">
        <f>$G$15+$G$16+$G$17</f>
        <v>-17134.4209483418</v>
      </c>
      <c r="E63" s="22">
        <f>B63+D63</f>
        <v>-5171.92094834177</v>
      </c>
      <c r="F63" s="7">
        <f>F62+$G$15+F62*$D$15/12</f>
        <v>244919.652323662</v>
      </c>
      <c r="G63" s="7">
        <f>G62+$G$16+G62*$D$16/12</f>
        <v>0</v>
      </c>
      <c r="H63" s="7">
        <f>H62+$G$17+H62*$D$17/12</f>
        <v>0</v>
      </c>
    </row>
    <row r="64" spans="1:8" ht="13.8">
      <c r="A64" s="26">
        <v>45</v>
      </c>
      <c r="B64" s="1">
        <f>$E$13</f>
        <v>11962.5</v>
      </c>
      <c r="C64" s="22">
        <f>F64+G64+H64</f>
        <v>231112.056652716</v>
      </c>
      <c r="D64" s="22">
        <f>$G$15+$G$16+$G$17</f>
        <v>-17134.4209483418</v>
      </c>
      <c r="E64" s="22">
        <f>B64+D64</f>
        <v>-5171.92094834177</v>
      </c>
      <c r="F64" s="7">
        <f>F63+$G$15+F63*$D$15/12</f>
        <v>231112.056652716</v>
      </c>
      <c r="G64" s="7">
        <f>G63+$G$16+G63*$D$16/12</f>
        <v>0</v>
      </c>
      <c r="H64" s="7">
        <f>H63+$G$17+H63*$D$17/12</f>
        <v>0</v>
      </c>
    </row>
    <row r="65" spans="1:8" ht="13.8">
      <c r="A65" s="26">
        <v>46</v>
      </c>
      <c r="B65" s="1">
        <f>$E$13</f>
        <v>11962.5</v>
      </c>
      <c r="C65" s="22">
        <f>F65+G65+H65</f>
        <v>217116.907807241</v>
      </c>
      <c r="D65" s="22">
        <f>$G$15+$G$16+$G$17</f>
        <v>-17134.4209483418</v>
      </c>
      <c r="E65" s="22">
        <f>B65+D65</f>
        <v>-5171.92094834177</v>
      </c>
      <c r="F65" s="7">
        <f>F64+$G$15+F64*$D$15/12</f>
        <v>217116.907807241</v>
      </c>
      <c r="G65" s="7">
        <f>G64+$G$16+G64*$D$16/12</f>
        <v>0</v>
      </c>
      <c r="H65" s="7">
        <f>H64+$G$17+H64*$D$17/12</f>
        <v>0</v>
      </c>
    </row>
    <row r="66" spans="1:8" ht="13.8">
      <c r="A66" s="26">
        <v>47</v>
      </c>
      <c r="B66" s="1">
        <f>$E$13</f>
        <v>11962.5</v>
      </c>
      <c r="C66" s="22">
        <f>F66+G66+H66</f>
        <v>202931.658189947</v>
      </c>
      <c r="D66" s="22">
        <f>$G$15+$G$16+$G$17</f>
        <v>-17134.4209483418</v>
      </c>
      <c r="E66" s="22">
        <f>B66+D66</f>
        <v>-5171.92094834177</v>
      </c>
      <c r="F66" s="7">
        <f>F65+$G$15+F65*$D$15/12</f>
        <v>202931.658189947</v>
      </c>
      <c r="G66" s="7">
        <f>G65+$G$16+G65*$D$16/12</f>
        <v>0</v>
      </c>
      <c r="H66" s="7">
        <f>H65+$G$17+H65*$D$17/12</f>
        <v>0</v>
      </c>
    </row>
    <row r="67" spans="1:11" ht="13.8">
      <c r="A67" s="27">
        <v>48</v>
      </c>
      <c r="B67" s="28">
        <f>$E$13</f>
        <v>11962.5</v>
      </c>
      <c r="C67" s="29">
        <f>F67+G67+H67</f>
        <v>188553.725598686</v>
      </c>
      <c r="D67" s="29">
        <f>$G$15+$G$16+$G$17</f>
        <v>-17134.4209483418</v>
      </c>
      <c r="E67" s="29">
        <f>B67+D67</f>
        <v>-5171.92094834177</v>
      </c>
      <c r="F67" s="30">
        <f>F66+$G$15+F66*$D$15/12</f>
        <v>188553.725598686</v>
      </c>
      <c r="G67" s="30">
        <f>G66+$G$16+G66*$D$16/12</f>
        <v>0</v>
      </c>
      <c r="H67" s="30">
        <f>H66+$G$17+H66*$D$17/12</f>
        <v>0</v>
      </c>
      <c r="I67" s="31" t="s">
        <v>35</v>
      </c>
      <c r="J67" s="9" t="s">
        <v>29</v>
      </c>
      <c r="K67" s="9">
        <f>SUM(B56:B67)</f>
        <v>143550</v>
      </c>
    </row>
    <row r="68" spans="1:12" ht="13.8">
      <c r="A68" s="26">
        <v>49</v>
      </c>
      <c r="B68" s="1">
        <f>$E$13</f>
        <v>11962.5</v>
      </c>
      <c r="C68" s="22">
        <f>F68+G68+H68</f>
        <v>173980.492756393</v>
      </c>
      <c r="D68" s="22">
        <f>$G$15+$G$16+$G$17</f>
        <v>-17134.4209483418</v>
      </c>
      <c r="E68" s="22">
        <f>B68+D68</f>
        <v>-5171.92094834177</v>
      </c>
      <c r="F68" s="7">
        <f>F67+$G$15+F67*$D$15/12</f>
        <v>173980.492756393</v>
      </c>
      <c r="G68" s="7">
        <f>G67+$G$16+G67*$D$16/12</f>
        <v>0</v>
      </c>
      <c r="H68" s="7">
        <f>H67+$G$17+H67*$D$17/12</f>
        <v>0</v>
      </c>
      <c r="J68" s="5" t="s">
        <v>30</v>
      </c>
      <c r="K68" s="9">
        <f>$G$12</f>
        <v>50000</v>
      </c>
      <c r="L68" s="9">
        <f>L56-SUM(E56:E67)</f>
        <v>298252.205520405</v>
      </c>
    </row>
    <row r="69" spans="1:12" ht="23.85">
      <c r="A69" s="26">
        <v>50</v>
      </c>
      <c r="B69" s="1">
        <f>$E$13</f>
        <v>11962.5</v>
      </c>
      <c r="C69" s="22">
        <f>F69+G69+H69</f>
        <v>159209.306834659</v>
      </c>
      <c r="D69" s="22">
        <f>$G$15+$G$16+$G$17</f>
        <v>-17134.4209483418</v>
      </c>
      <c r="E69" s="22">
        <f>B69+D69</f>
        <v>-5171.92094834177</v>
      </c>
      <c r="F69" s="7">
        <f>F68+$G$15+F68*$D$15/12</f>
        <v>159209.306834659</v>
      </c>
      <c r="G69" s="7">
        <f>G68+$G$16+G68*$D$16/12</f>
        <v>0</v>
      </c>
      <c r="H69" s="7">
        <f>H68+$G$17+H68*$D$17/12</f>
        <v>0</v>
      </c>
      <c r="J69" s="5" t="s">
        <v>31</v>
      </c>
      <c r="K69" s="32">
        <f>F56-F67+G56-G67+H56-H67+SUM(E56:E67)</f>
        <v>85911.4987141136</v>
      </c>
      <c r="L69" s="32">
        <f>F56-F67</f>
        <v>147974.550094215</v>
      </c>
    </row>
    <row r="70" spans="1:12" ht="23.85">
      <c r="A70" s="26">
        <v>51</v>
      </c>
      <c r="B70" s="1">
        <f>$E$13</f>
        <v>11962.5</v>
      </c>
      <c r="C70" s="22">
        <f>F70+G70+H70</f>
        <v>144237.478970821</v>
      </c>
      <c r="D70" s="22">
        <f>$G$15+$G$16+$G$17</f>
        <v>-17134.4209483418</v>
      </c>
      <c r="E70" s="22">
        <f>B70+D70</f>
        <v>-5171.92094834177</v>
      </c>
      <c r="F70" s="7">
        <f>F69+$G$15+F69*$D$15/12</f>
        <v>144237.478970821</v>
      </c>
      <c r="G70" s="7">
        <f>G69+$G$16+G69*$D$16/12</f>
        <v>0</v>
      </c>
      <c r="H70" s="7">
        <f>H69+$G$17+H69*$D$17/12</f>
        <v>0</v>
      </c>
      <c r="J70" s="5" t="s">
        <v>32</v>
      </c>
      <c r="K70" s="33">
        <f>K69/K68</f>
        <v>1.71822997428227</v>
      </c>
      <c r="L70" s="33">
        <f>L69/L68</f>
        <v>0.496138996980833</v>
      </c>
    </row>
    <row r="71" spans="1:8" ht="13.8">
      <c r="A71" s="26">
        <v>52</v>
      </c>
      <c r="B71" s="1">
        <f>$E$13</f>
        <v>11962.5</v>
      </c>
      <c r="C71" s="22">
        <f>F71+G71+H71</f>
        <v>129062.2837785</v>
      </c>
      <c r="D71" s="22">
        <f>$G$15+$G$16+$G$17</f>
        <v>-17134.4209483418</v>
      </c>
      <c r="E71" s="22">
        <f>B71+D71</f>
        <v>-5171.92094834177</v>
      </c>
      <c r="F71" s="7">
        <f>F70+$G$15+F70*$D$15/12</f>
        <v>129062.2837785</v>
      </c>
      <c r="G71" s="7">
        <f>G70+$G$16+G70*$D$16/12</f>
        <v>0</v>
      </c>
      <c r="H71" s="7">
        <f>H70+$G$17+H70*$D$17/12</f>
        <v>0</v>
      </c>
    </row>
    <row r="72" spans="1:8" ht="13.8">
      <c r="A72" s="26">
        <v>53</v>
      </c>
      <c r="B72" s="1">
        <f>$E$13</f>
        <v>11962.5</v>
      </c>
      <c r="C72" s="22">
        <f>F72+G72+H72</f>
        <v>113680.958851482</v>
      </c>
      <c r="D72" s="22">
        <f>$G$15+$G$16+$G$17</f>
        <v>-17134.4209483418</v>
      </c>
      <c r="E72" s="22">
        <f>B72+D72</f>
        <v>-5171.92094834177</v>
      </c>
      <c r="F72" s="7">
        <f>F71+$G$15+F71*$D$15/12</f>
        <v>113680.958851482</v>
      </c>
      <c r="G72" s="7">
        <f>G71+$G$16+G71*$D$16/12</f>
        <v>0</v>
      </c>
      <c r="H72" s="7">
        <f>H71+$G$17+H71*$D$17/12</f>
        <v>0</v>
      </c>
    </row>
    <row r="73" spans="1:8" ht="13.8">
      <c r="A73" s="26">
        <v>54</v>
      </c>
      <c r="B73" s="1">
        <f>$E$13</f>
        <v>11962.5</v>
      </c>
      <c r="C73" s="22">
        <f>F73+G73+H73</f>
        <v>98090.7042608732</v>
      </c>
      <c r="D73" s="22">
        <f>$G$15+$G$16+$G$17</f>
        <v>-17134.4209483418</v>
      </c>
      <c r="E73" s="22">
        <f>B73+D73</f>
        <v>-5171.92094834177</v>
      </c>
      <c r="F73" s="7">
        <f>F72+$G$15+F72*$D$15/12</f>
        <v>98090.7042608732</v>
      </c>
      <c r="G73" s="7">
        <f>G72+$G$16+G72*$D$16/12</f>
        <v>0</v>
      </c>
      <c r="H73" s="7">
        <f>H72+$G$17+H72*$D$17/12</f>
        <v>0</v>
      </c>
    </row>
    <row r="74" spans="1:8" ht="13.8">
      <c r="A74" s="26">
        <v>55</v>
      </c>
      <c r="B74" s="1">
        <f>$E$13</f>
        <v>11962.5</v>
      </c>
      <c r="C74" s="22">
        <f>F74+G74+H74</f>
        <v>82288.6820454083</v>
      </c>
      <c r="D74" s="22">
        <f>$G$15+$G$16+$G$17</f>
        <v>-17134.4209483418</v>
      </c>
      <c r="E74" s="22">
        <f>B74+D74</f>
        <v>-5171.92094834177</v>
      </c>
      <c r="F74" s="7">
        <f>F73+$G$15+F73*$D$15/12</f>
        <v>82288.6820454083</v>
      </c>
      <c r="G74" s="7">
        <f>G73+$G$16+G73*$D$16/12</f>
        <v>0</v>
      </c>
      <c r="H74" s="7">
        <f>H73+$G$17+H73*$D$17/12</f>
        <v>0</v>
      </c>
    </row>
    <row r="75" spans="1:8" ht="13.8">
      <c r="A75" s="26">
        <v>56</v>
      </c>
      <c r="B75" s="1">
        <f>$E$13</f>
        <v>11962.5</v>
      </c>
      <c r="C75" s="22">
        <f>F75+G75+H75</f>
        <v>66272.01569485</v>
      </c>
      <c r="D75" s="22">
        <f>$G$15+$G$16+$G$17</f>
        <v>-17134.4209483418</v>
      </c>
      <c r="E75" s="22">
        <f>B75+D75</f>
        <v>-5171.92094834177</v>
      </c>
      <c r="F75" s="7">
        <f>F74+$G$15+F74*$D$15/12</f>
        <v>66272.01569485</v>
      </c>
      <c r="G75" s="7">
        <f>G74+$G$16+G74*$D$16/12</f>
        <v>0</v>
      </c>
      <c r="H75" s="7">
        <f>H74+$G$17+H74*$D$17/12</f>
        <v>0</v>
      </c>
    </row>
    <row r="76" spans="1:8" ht="13.8">
      <c r="A76" s="26">
        <v>57</v>
      </c>
      <c r="B76" s="1">
        <f>$E$13</f>
        <v>11962.5</v>
      </c>
      <c r="C76" s="22">
        <f>F76+G76+H76</f>
        <v>50037.7896263633</v>
      </c>
      <c r="D76" s="22">
        <f>$G$15+$G$16+$G$17</f>
        <v>-17134.4209483418</v>
      </c>
      <c r="E76" s="22">
        <f>B76+D76</f>
        <v>-5171.92094834177</v>
      </c>
      <c r="F76" s="7">
        <f>F75+$G$15+F75*$D$15/12</f>
        <v>50037.7896263633</v>
      </c>
      <c r="G76" s="7">
        <f>G75+$G$16+G75*$D$16/12</f>
        <v>0</v>
      </c>
      <c r="H76" s="7">
        <f>H75+$G$17+H75*$D$17/12</f>
        <v>0</v>
      </c>
    </row>
    <row r="77" spans="1:8" ht="13.8">
      <c r="A77" s="26">
        <v>58</v>
      </c>
      <c r="B77" s="1">
        <f>$E$13</f>
        <v>11962.5</v>
      </c>
      <c r="C77" s="22">
        <f>F77+G77+H77</f>
        <v>33583.0486537796</v>
      </c>
      <c r="D77" s="22">
        <f>$G$15+$G$16+$G$17</f>
        <v>-17134.4209483418</v>
      </c>
      <c r="E77" s="22">
        <f>B77+D77</f>
        <v>-5171.92094834177</v>
      </c>
      <c r="F77" s="7">
        <f>F76+$G$15+F76*$D$15/12</f>
        <v>33583.0486537796</v>
      </c>
      <c r="G77" s="7">
        <f>G76+$G$16+G76*$D$16/12</f>
        <v>0</v>
      </c>
      <c r="H77" s="7">
        <f>H76+$G$17+H76*$D$17/12</f>
        <v>0</v>
      </c>
    </row>
    <row r="78" spans="1:8" ht="13.8">
      <c r="A78" s="26">
        <v>59</v>
      </c>
      <c r="B78" s="1">
        <f>$E$13</f>
        <v>11962.5</v>
      </c>
      <c r="C78" s="22">
        <f>F78+G78+H78</f>
        <v>16904.7974496517</v>
      </c>
      <c r="D78" s="22">
        <f>$G$15+$G$16+$G$17</f>
        <v>-17134.4209483418</v>
      </c>
      <c r="E78" s="22">
        <f>B78+D78</f>
        <v>-5171.92094834177</v>
      </c>
      <c r="F78" s="7">
        <f>F77+$G$15+F77*$D$15/12</f>
        <v>16904.7974496517</v>
      </c>
      <c r="G78" s="7">
        <f>G77+$G$16+G77*$D$16/12</f>
        <v>0</v>
      </c>
      <c r="H78" s="7">
        <f>H77+$G$17+H77*$D$17/12</f>
        <v>0</v>
      </c>
    </row>
    <row r="79" spans="1:11" ht="13.8">
      <c r="A79" s="27">
        <v>60</v>
      </c>
      <c r="B79" s="28">
        <f>$E$13</f>
        <v>11962.5</v>
      </c>
      <c r="C79" s="29">
        <f>F79+G79+H79</f>
        <v>1.04247988019779E-09</v>
      </c>
      <c r="D79" s="29">
        <f>$G$15+$G$16+$G$17</f>
        <v>-17134.4209483418</v>
      </c>
      <c r="E79" s="29">
        <f>B79+D79</f>
        <v>-5171.92094834177</v>
      </c>
      <c r="F79" s="30">
        <f>F78+$G$15+F78*$D$15/12</f>
        <v>1.04247988019779E-09</v>
      </c>
      <c r="G79" s="30">
        <f>G78+$G$16+G78*$D$16/12</f>
        <v>0</v>
      </c>
      <c r="H79" s="30">
        <f>H78+$G$17+H78*$D$17/12</f>
        <v>0</v>
      </c>
      <c r="I79" s="31" t="s">
        <v>36</v>
      </c>
      <c r="J79" s="9" t="s">
        <v>29</v>
      </c>
      <c r="K79" s="9">
        <f>SUM(B68:B79)</f>
        <v>143550</v>
      </c>
    </row>
    <row r="80" spans="1:12" ht="13.8">
      <c r="A80" s="26">
        <v>61</v>
      </c>
      <c r="B80" s="1">
        <f>$E$13</f>
        <v>11962.5</v>
      </c>
      <c r="C80" s="22">
        <f>F80+G80+H80</f>
        <v>0</v>
      </c>
      <c r="D80" s="22">
        <f>F80+G80+$G$17</f>
        <v>0</v>
      </c>
      <c r="E80" s="22">
        <f>B80+D80</f>
        <v>11962.5</v>
      </c>
      <c r="F80" s="7">
        <v>0</v>
      </c>
      <c r="G80" s="7">
        <v>0</v>
      </c>
      <c r="H80" s="7">
        <f>H79+$G$17+H79*$D$17/12</f>
        <v>0</v>
      </c>
      <c r="J80" s="5" t="s">
        <v>30</v>
      </c>
      <c r="K80" s="9">
        <f>$G$12</f>
        <v>50000</v>
      </c>
      <c r="L80" s="9">
        <f>L68-SUM(E68:E79)</f>
        <v>360315.256900506</v>
      </c>
    </row>
    <row r="81" spans="1:12" ht="23.85">
      <c r="A81" s="26">
        <v>62</v>
      </c>
      <c r="B81" s="1">
        <f>$E$13</f>
        <v>11962.5</v>
      </c>
      <c r="C81" s="22">
        <f>F81+G81+H81</f>
        <v>0</v>
      </c>
      <c r="D81" s="22">
        <f>F81+G81+$G$17</f>
        <v>0</v>
      </c>
      <c r="E81" s="22">
        <f>B81+D81</f>
        <v>11962.5</v>
      </c>
      <c r="F81" s="7">
        <v>0</v>
      </c>
      <c r="G81" s="7">
        <v>0</v>
      </c>
      <c r="H81" s="7">
        <f>H80+$G$17+H80*$D$17/12</f>
        <v>0</v>
      </c>
      <c r="J81" s="5" t="s">
        <v>31</v>
      </c>
      <c r="K81" s="32">
        <f>F68-F79+G68-G79+H68-H79+SUM(E68:E79)</f>
        <v>111917.441376291</v>
      </c>
      <c r="L81" s="32">
        <f>F68-F79</f>
        <v>173980.492756392</v>
      </c>
    </row>
    <row r="82" spans="1:12" ht="23.85">
      <c r="A82" s="26">
        <v>63</v>
      </c>
      <c r="B82" s="1">
        <f>$E$13</f>
        <v>11962.5</v>
      </c>
      <c r="C82" s="22">
        <f>F82+G82+H82</f>
        <v>0</v>
      </c>
      <c r="D82" s="22">
        <f>F82+G82+$G$17</f>
        <v>0</v>
      </c>
      <c r="E82" s="22">
        <f>B82+D82</f>
        <v>11962.5</v>
      </c>
      <c r="F82" s="7">
        <v>0</v>
      </c>
      <c r="G82" s="7">
        <v>0</v>
      </c>
      <c r="H82" s="7">
        <f>H81+$G$17+H81*$D$17/12</f>
        <v>0</v>
      </c>
      <c r="J82" s="5" t="s">
        <v>32</v>
      </c>
      <c r="K82" s="33">
        <f>K81/K80</f>
        <v>2.23834882752581</v>
      </c>
      <c r="L82" s="33">
        <f>L81/L80</f>
        <v>0.482856302708361</v>
      </c>
    </row>
    <row r="83" spans="1:8" ht="13.8">
      <c r="A83" s="26">
        <v>64</v>
      </c>
      <c r="B83" s="1">
        <f>$E$13</f>
        <v>11962.5</v>
      </c>
      <c r="C83" s="22">
        <f>F83+G83+H83</f>
        <v>0</v>
      </c>
      <c r="D83" s="22">
        <f>F83+G83+$G$17</f>
        <v>0</v>
      </c>
      <c r="E83" s="22">
        <f>B83+D83</f>
        <v>11962.5</v>
      </c>
      <c r="F83" s="7">
        <v>0</v>
      </c>
      <c r="G83" s="7">
        <v>0</v>
      </c>
      <c r="H83" s="7">
        <f>H82+$G$17+H82*$D$17/12</f>
        <v>0</v>
      </c>
    </row>
    <row r="84" spans="1:8" ht="13.8">
      <c r="A84" s="26">
        <v>65</v>
      </c>
      <c r="B84" s="1">
        <f>$E$13</f>
        <v>11962.5</v>
      </c>
      <c r="C84" s="22">
        <f>F84+G84+H84</f>
        <v>0</v>
      </c>
      <c r="D84" s="22">
        <f>F84+G84+$G$17</f>
        <v>0</v>
      </c>
      <c r="E84" s="22">
        <f>B84+D84</f>
        <v>11962.5</v>
      </c>
      <c r="F84" s="7">
        <v>0</v>
      </c>
      <c r="G84" s="7">
        <v>0</v>
      </c>
      <c r="H84" s="7">
        <f>H83+$G$17+H83*$D$17/12</f>
        <v>0</v>
      </c>
    </row>
    <row r="85" spans="1:8" ht="13.8">
      <c r="A85" s="26">
        <v>66</v>
      </c>
      <c r="B85" s="1">
        <f>$E$13</f>
        <v>11962.5</v>
      </c>
      <c r="C85" s="22">
        <f>F85+G85+H85</f>
        <v>0</v>
      </c>
      <c r="D85" s="22">
        <f>F85+G85+$G$17</f>
        <v>0</v>
      </c>
      <c r="E85" s="22">
        <f>B85+D85</f>
        <v>11962.5</v>
      </c>
      <c r="F85" s="7">
        <v>0</v>
      </c>
      <c r="G85" s="7">
        <v>0</v>
      </c>
      <c r="H85" s="7">
        <f>H84+$G$17+H84*$D$17/12</f>
        <v>0</v>
      </c>
    </row>
    <row r="86" spans="1:8" ht="13.8">
      <c r="A86" s="26">
        <v>67</v>
      </c>
      <c r="B86" s="1">
        <f>$E$13</f>
        <v>11962.5</v>
      </c>
      <c r="C86" s="22">
        <f>F86+G86+H86</f>
        <v>0</v>
      </c>
      <c r="D86" s="22">
        <f>F86+G86+$G$17</f>
        <v>0</v>
      </c>
      <c r="E86" s="22">
        <f>B86+D86</f>
        <v>11962.5</v>
      </c>
      <c r="F86" s="7">
        <v>0</v>
      </c>
      <c r="G86" s="7">
        <v>0</v>
      </c>
      <c r="H86" s="7">
        <f>H85+$G$17+H85*$D$17/12</f>
        <v>0</v>
      </c>
    </row>
    <row r="87" spans="1:8" ht="13.8">
      <c r="A87" s="26">
        <v>68</v>
      </c>
      <c r="B87" s="1">
        <f>$E$13</f>
        <v>11962.5</v>
      </c>
      <c r="C87" s="22">
        <f>F87+G87+H87</f>
        <v>0</v>
      </c>
      <c r="D87" s="22">
        <f>F87+G87+$G$17</f>
        <v>0</v>
      </c>
      <c r="E87" s="22">
        <f>B87+D87</f>
        <v>11962.5</v>
      </c>
      <c r="F87" s="7">
        <v>0</v>
      </c>
      <c r="G87" s="7">
        <v>0</v>
      </c>
      <c r="H87" s="7">
        <f>H86+$G$17+H86*$D$17/12</f>
        <v>0</v>
      </c>
    </row>
    <row r="88" spans="1:8" ht="13.8">
      <c r="A88" s="26">
        <v>69</v>
      </c>
      <c r="B88" s="1">
        <f>$E$13</f>
        <v>11962.5</v>
      </c>
      <c r="C88" s="22">
        <f>F88+G88+H88</f>
        <v>0</v>
      </c>
      <c r="D88" s="22">
        <f>F88+G88+$G$17</f>
        <v>0</v>
      </c>
      <c r="E88" s="22">
        <f>B88+D88</f>
        <v>11962.5</v>
      </c>
      <c r="F88" s="7">
        <v>0</v>
      </c>
      <c r="G88" s="7">
        <v>0</v>
      </c>
      <c r="H88" s="7">
        <f>H87+$G$17+H87*$D$17/12</f>
        <v>0</v>
      </c>
    </row>
    <row r="89" spans="1:8" ht="13.8">
      <c r="A89" s="26">
        <v>70</v>
      </c>
      <c r="B89" s="1">
        <f>$E$13</f>
        <v>11962.5</v>
      </c>
      <c r="C89" s="22">
        <f>F89+G89+H89</f>
        <v>0</v>
      </c>
      <c r="D89" s="22">
        <f>F89+G89+$G$17</f>
        <v>0</v>
      </c>
      <c r="E89" s="22">
        <f>B89+D89</f>
        <v>11962.5</v>
      </c>
      <c r="F89" s="7">
        <v>0</v>
      </c>
      <c r="G89" s="7">
        <v>0</v>
      </c>
      <c r="H89" s="7">
        <f>H88+$G$17+H88*$D$17/12</f>
        <v>0</v>
      </c>
    </row>
    <row r="90" spans="1:8" ht="13.8">
      <c r="A90" s="26">
        <v>71</v>
      </c>
      <c r="B90" s="1">
        <f>$E$13</f>
        <v>11962.5</v>
      </c>
      <c r="C90" s="22">
        <f>F90+G90+H90</f>
        <v>0</v>
      </c>
      <c r="D90" s="22">
        <f>F90+G90+$G$17</f>
        <v>0</v>
      </c>
      <c r="E90" s="22">
        <f>B90+D90</f>
        <v>11962.5</v>
      </c>
      <c r="F90" s="7">
        <v>0</v>
      </c>
      <c r="G90" s="7">
        <v>0</v>
      </c>
      <c r="H90" s="7">
        <f>H89+$G$17+H89*$D$17/12</f>
        <v>0</v>
      </c>
    </row>
    <row r="91" spans="1:11" ht="13.8">
      <c r="A91" s="27">
        <v>72</v>
      </c>
      <c r="B91" s="28">
        <f>$E$13</f>
        <v>11962.5</v>
      </c>
      <c r="C91" s="29">
        <f>F91+G91+H91</f>
        <v>0</v>
      </c>
      <c r="D91" s="29">
        <v>0</v>
      </c>
      <c r="E91" s="29">
        <f>B91+D91</f>
        <v>11962.5</v>
      </c>
      <c r="F91" s="30">
        <v>0</v>
      </c>
      <c r="G91" s="30">
        <v>0</v>
      </c>
      <c r="H91" s="30">
        <f>H90+$G$17+H90*$D$17/12</f>
        <v>0</v>
      </c>
      <c r="I91" s="31" t="s">
        <v>37</v>
      </c>
      <c r="J91" s="9" t="s">
        <v>29</v>
      </c>
      <c r="K91" s="9">
        <f>SUM(B80:B91)</f>
        <v>143550</v>
      </c>
    </row>
    <row r="92" spans="1:12" ht="13.8">
      <c r="A92" s="26">
        <v>73</v>
      </c>
      <c r="B92" s="1">
        <f>$E$13</f>
        <v>11962.5</v>
      </c>
      <c r="C92" s="22">
        <f>F92+G92+H92</f>
        <v>0</v>
      </c>
      <c r="D92" s="22">
        <f>F92+G92+$G$17</f>
        <v>0</v>
      </c>
      <c r="E92" s="22">
        <f>B92+D92</f>
        <v>11962.5</v>
      </c>
      <c r="F92" s="7">
        <v>0</v>
      </c>
      <c r="G92" s="7">
        <v>0</v>
      </c>
      <c r="H92" s="7">
        <f>H91+$G$17+H91*$D$17/12</f>
        <v>0</v>
      </c>
      <c r="J92" s="5" t="s">
        <v>30</v>
      </c>
      <c r="K92" s="9">
        <f>$G$12</f>
        <v>50000</v>
      </c>
      <c r="L92" s="9">
        <f>L80</f>
        <v>360315.256900506</v>
      </c>
    </row>
    <row r="93" spans="1:12" ht="23.85">
      <c r="A93" s="26">
        <v>74</v>
      </c>
      <c r="B93" s="1">
        <f>$E$13</f>
        <v>11962.5</v>
      </c>
      <c r="C93" s="22">
        <f>F93+G93+H93</f>
        <v>0</v>
      </c>
      <c r="D93" s="22">
        <f>F93+G93+$G$17</f>
        <v>0</v>
      </c>
      <c r="E93" s="22">
        <f>B93+D93</f>
        <v>11962.5</v>
      </c>
      <c r="F93" s="7">
        <v>0</v>
      </c>
      <c r="G93" s="7">
        <v>0</v>
      </c>
      <c r="H93" s="7">
        <f>H92+$G$17+H92*$D$17/12</f>
        <v>0</v>
      </c>
      <c r="J93" s="5" t="s">
        <v>31</v>
      </c>
      <c r="K93" s="32">
        <f>F80-F91+G80-G91+H80-H91+SUM(E80:E91)</f>
        <v>143550</v>
      </c>
      <c r="L93" s="32">
        <f>SUM(E80:E91)</f>
        <v>143550</v>
      </c>
    </row>
    <row r="94" spans="1:12" ht="23.85">
      <c r="A94" s="26">
        <v>75</v>
      </c>
      <c r="B94" s="1">
        <f>$E$13</f>
        <v>11962.5</v>
      </c>
      <c r="C94" s="22">
        <f>F94+G94+H94</f>
        <v>0</v>
      </c>
      <c r="D94" s="22">
        <f>F94+G94+$G$17</f>
        <v>0</v>
      </c>
      <c r="E94" s="22">
        <f>B94+D94</f>
        <v>11962.5</v>
      </c>
      <c r="F94" s="7">
        <v>0</v>
      </c>
      <c r="G94" s="7">
        <v>0</v>
      </c>
      <c r="H94" s="7">
        <f>H93+$G$17+H93*$D$17/12</f>
        <v>0</v>
      </c>
      <c r="J94" s="5" t="s">
        <v>32</v>
      </c>
      <c r="K94" s="33">
        <f>K93/K92</f>
        <v>2.871</v>
      </c>
      <c r="L94" s="33">
        <f>L93/L92</f>
        <v>0.398401114720597</v>
      </c>
    </row>
    <row r="95" spans="1:8" ht="13.8">
      <c r="A95" s="26">
        <v>76</v>
      </c>
      <c r="B95" s="1">
        <f>$E$13</f>
        <v>11962.5</v>
      </c>
      <c r="C95" s="22">
        <f>F95+G95+H95</f>
        <v>0</v>
      </c>
      <c r="D95" s="22">
        <f>F95+G95+$G$17</f>
        <v>0</v>
      </c>
      <c r="E95" s="22">
        <f>B95+D95</f>
        <v>11962.5</v>
      </c>
      <c r="F95" s="7">
        <v>0</v>
      </c>
      <c r="G95" s="7">
        <v>0</v>
      </c>
      <c r="H95" s="7">
        <f>H94+$G$17+H94*$D$17/12</f>
        <v>0</v>
      </c>
    </row>
    <row r="96" spans="1:8" ht="13.8">
      <c r="A96" s="26">
        <v>77</v>
      </c>
      <c r="B96" s="1">
        <f>$E$13</f>
        <v>11962.5</v>
      </c>
      <c r="C96" s="22">
        <f>F96+G96+H96</f>
        <v>0</v>
      </c>
      <c r="D96" s="22">
        <f>F96+G96+$G$17</f>
        <v>0</v>
      </c>
      <c r="E96" s="22">
        <f>B96+D96</f>
        <v>11962.5</v>
      </c>
      <c r="F96" s="7">
        <v>0</v>
      </c>
      <c r="G96" s="7">
        <v>0</v>
      </c>
      <c r="H96" s="7">
        <f>H95+$G$17+H95*$D$17/12</f>
        <v>0</v>
      </c>
    </row>
    <row r="97" spans="1:8" ht="13.8">
      <c r="A97" s="26">
        <v>78</v>
      </c>
      <c r="B97" s="1">
        <f>$E$13</f>
        <v>11962.5</v>
      </c>
      <c r="C97" s="22">
        <f>F97+G97+H97</f>
        <v>0</v>
      </c>
      <c r="D97" s="22">
        <f>F97+G97+$G$17</f>
        <v>0</v>
      </c>
      <c r="E97" s="22">
        <f>B97+D97</f>
        <v>11962.5</v>
      </c>
      <c r="F97" s="7">
        <v>0</v>
      </c>
      <c r="G97" s="7">
        <v>0</v>
      </c>
      <c r="H97" s="7">
        <f>H96+$G$17+H96*$D$17/12</f>
        <v>0</v>
      </c>
    </row>
    <row r="98" spans="1:8" ht="13.8">
      <c r="A98" s="26">
        <v>79</v>
      </c>
      <c r="B98" s="1">
        <f>$E$13</f>
        <v>11962.5</v>
      </c>
      <c r="C98" s="22">
        <f>F98+G98+H98</f>
        <v>0</v>
      </c>
      <c r="D98" s="22">
        <f>F98+G98+$G$17</f>
        <v>0</v>
      </c>
      <c r="E98" s="22">
        <f>B98+D98</f>
        <v>11962.5</v>
      </c>
      <c r="F98" s="7">
        <v>0</v>
      </c>
      <c r="G98" s="7">
        <v>0</v>
      </c>
      <c r="H98" s="7">
        <f>H97+$G$17+H97*$D$17/12</f>
        <v>0</v>
      </c>
    </row>
    <row r="99" spans="1:8" ht="13.8">
      <c r="A99" s="26">
        <v>80</v>
      </c>
      <c r="B99" s="1">
        <f>$E$13</f>
        <v>11962.5</v>
      </c>
      <c r="C99" s="22">
        <f>F99+G99+H99</f>
        <v>0</v>
      </c>
      <c r="D99" s="22">
        <f>F99+G99+$G$17</f>
        <v>0</v>
      </c>
      <c r="E99" s="22">
        <f>B99+D99</f>
        <v>11962.5</v>
      </c>
      <c r="F99" s="7">
        <v>0</v>
      </c>
      <c r="G99" s="7">
        <v>0</v>
      </c>
      <c r="H99" s="7">
        <f>H98+$G$17+H98*$D$17/12</f>
        <v>0</v>
      </c>
    </row>
    <row r="100" spans="1:8" ht="13.8">
      <c r="A100" s="26">
        <v>81</v>
      </c>
      <c r="B100" s="1">
        <f>$E$13</f>
        <v>11962.5</v>
      </c>
      <c r="C100" s="22">
        <f>F100+G100+H100</f>
        <v>0</v>
      </c>
      <c r="D100" s="22">
        <f>F100+G100+$G$17</f>
        <v>0</v>
      </c>
      <c r="E100" s="22">
        <f>B100+D100</f>
        <v>11962.5</v>
      </c>
      <c r="F100" s="7">
        <v>0</v>
      </c>
      <c r="G100" s="7">
        <v>0</v>
      </c>
      <c r="H100" s="7">
        <f>H99+$G$17+H99*$D$17/12</f>
        <v>0</v>
      </c>
    </row>
    <row r="101" spans="1:8" ht="13.8">
      <c r="A101" s="26">
        <v>82</v>
      </c>
      <c r="B101" s="1">
        <f>$E$13</f>
        <v>11962.5</v>
      </c>
      <c r="C101" s="22">
        <f>F101+G101+H101</f>
        <v>0</v>
      </c>
      <c r="D101" s="22">
        <f>F101+G101+$G$17</f>
        <v>0</v>
      </c>
      <c r="E101" s="22">
        <f>B101+D101</f>
        <v>11962.5</v>
      </c>
      <c r="F101" s="7">
        <v>0</v>
      </c>
      <c r="G101" s="7">
        <v>0</v>
      </c>
      <c r="H101" s="7">
        <f>H100+$G$17+H100*$D$17/12</f>
        <v>0</v>
      </c>
    </row>
    <row r="102" spans="1:8" ht="13.8">
      <c r="A102" s="26">
        <v>83</v>
      </c>
      <c r="B102" s="1">
        <f>$E$13</f>
        <v>11962.5</v>
      </c>
      <c r="C102" s="22">
        <f>F102+G102+H102</f>
        <v>0</v>
      </c>
      <c r="D102" s="22">
        <f>F102+G102+$G$17</f>
        <v>0</v>
      </c>
      <c r="E102" s="22">
        <f>B102+D102</f>
        <v>11962.5</v>
      </c>
      <c r="F102" s="7">
        <v>0</v>
      </c>
      <c r="G102" s="7">
        <v>0</v>
      </c>
      <c r="H102" s="7">
        <f>H101+$G$17+H101*$D$17/12</f>
        <v>0</v>
      </c>
    </row>
    <row r="103" spans="1:11" ht="13.8">
      <c r="A103" s="27">
        <v>84</v>
      </c>
      <c r="B103" s="28">
        <f>$E$13</f>
        <v>11962.5</v>
      </c>
      <c r="C103" s="29">
        <f>F103+G103+H103</f>
        <v>0</v>
      </c>
      <c r="D103" s="29">
        <v>0</v>
      </c>
      <c r="E103" s="29">
        <f>B103+D103</f>
        <v>11962.5</v>
      </c>
      <c r="F103" s="30">
        <v>0</v>
      </c>
      <c r="G103" s="30">
        <v>0</v>
      </c>
      <c r="H103" s="30">
        <f>H102+$G$17+H102*$D$17/12</f>
        <v>0</v>
      </c>
      <c r="I103" s="31" t="s">
        <v>38</v>
      </c>
      <c r="J103" s="9" t="s">
        <v>29</v>
      </c>
      <c r="K103" s="9">
        <f>SUM(B92:B103)</f>
        <v>143550</v>
      </c>
    </row>
    <row r="104" spans="1:12" ht="13.8">
      <c r="A104" s="26">
        <v>85</v>
      </c>
      <c r="B104" s="1">
        <f>$E$13</f>
        <v>11962.5</v>
      </c>
      <c r="C104" s="22">
        <f>F104+G104+H104</f>
        <v>0</v>
      </c>
      <c r="D104" s="22">
        <f>F104+G104+$G$17</f>
        <v>0</v>
      </c>
      <c r="E104" s="22">
        <f>B104+D104</f>
        <v>11962.5</v>
      </c>
      <c r="F104" s="7">
        <v>0</v>
      </c>
      <c r="G104" s="7">
        <v>0</v>
      </c>
      <c r="H104" s="7">
        <f>H103+$G$17+H103*$D$17/12</f>
        <v>0</v>
      </c>
      <c r="J104" s="5" t="s">
        <v>30</v>
      </c>
      <c r="K104" s="9">
        <f>$G$12</f>
        <v>50000</v>
      </c>
      <c r="L104" s="9">
        <f>L92</f>
        <v>360315.256900506</v>
      </c>
    </row>
    <row r="105" spans="1:12" ht="23.85">
      <c r="A105" s="26">
        <v>86</v>
      </c>
      <c r="B105" s="1">
        <f>$E$13</f>
        <v>11962.5</v>
      </c>
      <c r="C105" s="22">
        <f>F105+G105+H105</f>
        <v>0</v>
      </c>
      <c r="D105" s="22">
        <f>F105+G105+$G$17</f>
        <v>0</v>
      </c>
      <c r="E105" s="22">
        <f>B105+D105</f>
        <v>11962.5</v>
      </c>
      <c r="F105" s="7">
        <v>0</v>
      </c>
      <c r="G105" s="7">
        <v>0</v>
      </c>
      <c r="H105" s="7">
        <f>H104+$G$17+H104*$D$17/12</f>
        <v>0</v>
      </c>
      <c r="J105" s="5" t="s">
        <v>31</v>
      </c>
      <c r="K105" s="32">
        <f>F92-F103+G92-G103+H92-H103+SUM(E92:E103)</f>
        <v>143550</v>
      </c>
      <c r="L105" s="32">
        <f>SUM(E92:E103)</f>
        <v>143550</v>
      </c>
    </row>
    <row r="106" spans="1:12" ht="23.85">
      <c r="A106" s="26">
        <v>87</v>
      </c>
      <c r="B106" s="1">
        <f>$E$13</f>
        <v>11962.5</v>
      </c>
      <c r="C106" s="22">
        <f>F106+G106+H106</f>
        <v>0</v>
      </c>
      <c r="D106" s="22">
        <f>F106+G106+$G$17</f>
        <v>0</v>
      </c>
      <c r="E106" s="22">
        <f>B106+D106</f>
        <v>11962.5</v>
      </c>
      <c r="F106" s="7">
        <v>0</v>
      </c>
      <c r="G106" s="7">
        <v>0</v>
      </c>
      <c r="H106" s="7">
        <f>H105+$G$17+H105*$D$17/12</f>
        <v>0</v>
      </c>
      <c r="J106" s="5" t="s">
        <v>32</v>
      </c>
      <c r="K106" s="33">
        <f>K105/K104</f>
        <v>2.871</v>
      </c>
      <c r="L106" s="33">
        <f>L105/L104</f>
        <v>0.398401114720597</v>
      </c>
    </row>
    <row r="107" spans="1:8" ht="13.8">
      <c r="A107" s="26">
        <v>88</v>
      </c>
      <c r="B107" s="1">
        <f>$E$13</f>
        <v>11962.5</v>
      </c>
      <c r="C107" s="22">
        <f>F107+G107+H107</f>
        <v>0</v>
      </c>
      <c r="D107" s="22">
        <f>F107+G107+$G$17</f>
        <v>0</v>
      </c>
      <c r="E107" s="22">
        <f>B107+D107</f>
        <v>11962.5</v>
      </c>
      <c r="F107" s="7">
        <v>0</v>
      </c>
      <c r="G107" s="7">
        <v>0</v>
      </c>
      <c r="H107" s="7">
        <f>H106+$G$17+H106*$D$17/12</f>
        <v>0</v>
      </c>
    </row>
    <row r="108" spans="1:8" ht="13.8">
      <c r="A108" s="26">
        <v>89</v>
      </c>
      <c r="B108" s="1">
        <f>$E$13</f>
        <v>11962.5</v>
      </c>
      <c r="C108" s="22">
        <f>F108+G108+H108</f>
        <v>0</v>
      </c>
      <c r="D108" s="22">
        <f>F108+G108+$G$17</f>
        <v>0</v>
      </c>
      <c r="E108" s="22">
        <f>B108+D108</f>
        <v>11962.5</v>
      </c>
      <c r="F108" s="7">
        <v>0</v>
      </c>
      <c r="G108" s="7">
        <v>0</v>
      </c>
      <c r="H108" s="7">
        <f>H107+$G$17+H107*$D$17/12</f>
        <v>0</v>
      </c>
    </row>
    <row r="109" spans="1:8" ht="13.8">
      <c r="A109" s="26">
        <v>90</v>
      </c>
      <c r="B109" s="1">
        <f>$E$13</f>
        <v>11962.5</v>
      </c>
      <c r="C109" s="22">
        <f>F109+G109+H109</f>
        <v>0</v>
      </c>
      <c r="D109" s="22">
        <f>F109+G109+$G$17</f>
        <v>0</v>
      </c>
      <c r="E109" s="22">
        <f>B109+D109</f>
        <v>11962.5</v>
      </c>
      <c r="F109" s="7">
        <v>0</v>
      </c>
      <c r="G109" s="7">
        <v>0</v>
      </c>
      <c r="H109" s="7">
        <f>H108+$G$17+H108*$D$17/12</f>
        <v>0</v>
      </c>
    </row>
    <row r="110" spans="1:8" ht="13.8">
      <c r="A110" s="26">
        <v>91</v>
      </c>
      <c r="B110" s="1">
        <f>$E$13</f>
        <v>11962.5</v>
      </c>
      <c r="C110" s="22">
        <f>F110+G110+H110</f>
        <v>0</v>
      </c>
      <c r="D110" s="22">
        <f>F110+G110+$G$17</f>
        <v>0</v>
      </c>
      <c r="E110" s="22">
        <f>B110+D110</f>
        <v>11962.5</v>
      </c>
      <c r="F110" s="7">
        <v>0</v>
      </c>
      <c r="G110" s="7">
        <v>0</v>
      </c>
      <c r="H110" s="7">
        <f>H109+$G$17+H109*$D$17/12</f>
        <v>0</v>
      </c>
    </row>
    <row r="111" spans="1:8" ht="13.8">
      <c r="A111" s="26">
        <v>92</v>
      </c>
      <c r="B111" s="1">
        <f>$E$13</f>
        <v>11962.5</v>
      </c>
      <c r="C111" s="22">
        <f>F111+G111+H111</f>
        <v>0</v>
      </c>
      <c r="D111" s="22">
        <f>F111+G111+$G$17</f>
        <v>0</v>
      </c>
      <c r="E111" s="22">
        <f>B111+D111</f>
        <v>11962.5</v>
      </c>
      <c r="F111" s="7">
        <v>0</v>
      </c>
      <c r="G111" s="7">
        <v>0</v>
      </c>
      <c r="H111" s="7">
        <f>H110+$G$17+H110*$D$17/12</f>
        <v>0</v>
      </c>
    </row>
    <row r="112" spans="1:8" ht="13.8">
      <c r="A112" s="26">
        <v>93</v>
      </c>
      <c r="B112" s="1">
        <f>$E$13</f>
        <v>11962.5</v>
      </c>
      <c r="C112" s="22">
        <f>F112+G112+H112</f>
        <v>0</v>
      </c>
      <c r="D112" s="22">
        <f>F112+G112+$G$17</f>
        <v>0</v>
      </c>
      <c r="E112" s="22">
        <f>B112+D112</f>
        <v>11962.5</v>
      </c>
      <c r="F112" s="7">
        <v>0</v>
      </c>
      <c r="G112" s="7">
        <v>0</v>
      </c>
      <c r="H112" s="7">
        <f>H111+$G$17+H111*$D$17/12</f>
        <v>0</v>
      </c>
    </row>
    <row r="113" spans="1:8" ht="13.8">
      <c r="A113" s="26">
        <v>94</v>
      </c>
      <c r="B113" s="1">
        <f>$E$13</f>
        <v>11962.5</v>
      </c>
      <c r="C113" s="22">
        <f>F113+G113+H113</f>
        <v>0</v>
      </c>
      <c r="D113" s="22">
        <f>F113+G113+$G$17</f>
        <v>0</v>
      </c>
      <c r="E113" s="22">
        <f>B113+D113</f>
        <v>11962.5</v>
      </c>
      <c r="F113" s="7">
        <v>0</v>
      </c>
      <c r="G113" s="7">
        <v>0</v>
      </c>
      <c r="H113" s="7">
        <f>H112+$G$17+H112*$D$17/12</f>
        <v>0</v>
      </c>
    </row>
    <row r="114" spans="1:8" ht="13.8">
      <c r="A114" s="26">
        <v>95</v>
      </c>
      <c r="B114" s="1">
        <f>$E$13</f>
        <v>11962.5</v>
      </c>
      <c r="C114" s="22">
        <f>F114+G114+H114</f>
        <v>0</v>
      </c>
      <c r="D114" s="22">
        <f>F114+G114+$G$17</f>
        <v>0</v>
      </c>
      <c r="E114" s="22">
        <f>B114+D114</f>
        <v>11962.5</v>
      </c>
      <c r="F114" s="7">
        <v>0</v>
      </c>
      <c r="G114" s="7">
        <v>0</v>
      </c>
      <c r="H114" s="7">
        <f>H113+$G$17+H113*$D$17/12</f>
        <v>0</v>
      </c>
    </row>
    <row r="115" spans="1:11" ht="13.8">
      <c r="A115" s="27">
        <v>96</v>
      </c>
      <c r="B115" s="28">
        <f>$E$13</f>
        <v>11962.5</v>
      </c>
      <c r="C115" s="29">
        <f>F115+G115+H115</f>
        <v>0</v>
      </c>
      <c r="D115" s="29">
        <v>0</v>
      </c>
      <c r="E115" s="29">
        <f>B115+D115</f>
        <v>11962.5</v>
      </c>
      <c r="F115" s="30">
        <v>0</v>
      </c>
      <c r="G115" s="30">
        <v>0</v>
      </c>
      <c r="H115" s="30">
        <f>H114+$G$17+H114*$D$17/12</f>
        <v>0</v>
      </c>
      <c r="I115" s="31" t="s">
        <v>39</v>
      </c>
      <c r="J115" s="9" t="s">
        <v>29</v>
      </c>
      <c r="K115" s="9">
        <f>SUM(B104:B115)</f>
        <v>143550</v>
      </c>
    </row>
    <row r="116" spans="1:12" ht="13.8">
      <c r="A116" s="26">
        <v>97</v>
      </c>
      <c r="B116" s="1">
        <f>$E$13</f>
        <v>11962.5</v>
      </c>
      <c r="C116" s="22">
        <f>F116+G116+H116</f>
        <v>0</v>
      </c>
      <c r="D116" s="22">
        <f>F116+G116+$G$17</f>
        <v>0</v>
      </c>
      <c r="E116" s="22">
        <f>B116+D116</f>
        <v>11962.5</v>
      </c>
      <c r="F116" s="7">
        <v>0</v>
      </c>
      <c r="G116" s="7">
        <v>0</v>
      </c>
      <c r="H116" s="7">
        <f>H115+$G$17+H115*$D$17/12</f>
        <v>0</v>
      </c>
      <c r="J116" s="5" t="s">
        <v>30</v>
      </c>
      <c r="K116" s="9">
        <f>K104</f>
        <v>50000</v>
      </c>
      <c r="L116" s="9">
        <f>L104</f>
        <v>360315.256900506</v>
      </c>
    </row>
    <row r="117" spans="1:12" ht="23.85">
      <c r="A117" s="26">
        <v>98</v>
      </c>
      <c r="B117" s="1">
        <f>$E$13</f>
        <v>11962.5</v>
      </c>
      <c r="C117" s="22">
        <f>F117+G117+H117</f>
        <v>0</v>
      </c>
      <c r="D117" s="22">
        <f>F117+G117+$G$17</f>
        <v>0</v>
      </c>
      <c r="E117" s="22">
        <f>B117+D117</f>
        <v>11962.5</v>
      </c>
      <c r="F117" s="7">
        <v>0</v>
      </c>
      <c r="G117" s="7">
        <v>0</v>
      </c>
      <c r="H117" s="7">
        <f>H116+$G$17+H116*$D$17/12</f>
        <v>0</v>
      </c>
      <c r="J117" s="5" t="s">
        <v>31</v>
      </c>
      <c r="K117" s="32">
        <f>SUM(E104:E115)+F104-F115+G104-G115+H104-H115</f>
        <v>143550</v>
      </c>
      <c r="L117" s="32">
        <f>SUM(E104:E115)</f>
        <v>143550</v>
      </c>
    </row>
    <row r="118" spans="1:12" ht="23.85">
      <c r="A118" s="26">
        <v>99</v>
      </c>
      <c r="B118" s="1">
        <f>$E$13</f>
        <v>11962.5</v>
      </c>
      <c r="C118" s="22">
        <f>F118+G118+H118</f>
        <v>0</v>
      </c>
      <c r="D118" s="22">
        <f>F118+G118+$G$17</f>
        <v>0</v>
      </c>
      <c r="E118" s="22">
        <f>B118+D118</f>
        <v>11962.5</v>
      </c>
      <c r="F118" s="7">
        <v>0</v>
      </c>
      <c r="G118" s="7">
        <v>0</v>
      </c>
      <c r="H118" s="7">
        <f>H117+$G$17+H117*$D$17/12</f>
        <v>0</v>
      </c>
      <c r="J118" s="5" t="s">
        <v>32</v>
      </c>
      <c r="K118" s="33">
        <f>K117/K116</f>
        <v>2.871</v>
      </c>
      <c r="L118" s="33">
        <f>L117/L116</f>
        <v>0.398401114720597</v>
      </c>
    </row>
    <row r="119" spans="1:8" ht="13.8">
      <c r="A119" s="26">
        <v>100</v>
      </c>
      <c r="B119" s="1">
        <f>$E$13</f>
        <v>11962.5</v>
      </c>
      <c r="C119" s="22">
        <f>F119+G119+H119</f>
        <v>0</v>
      </c>
      <c r="D119" s="22">
        <f>F119+G119+$G$17</f>
        <v>0</v>
      </c>
      <c r="E119" s="22">
        <f>B119+D119</f>
        <v>11962.5</v>
      </c>
      <c r="F119" s="7">
        <v>0</v>
      </c>
      <c r="G119" s="7">
        <v>0</v>
      </c>
      <c r="H119" s="7">
        <f>H118+$G$17+H118*$D$17/12</f>
        <v>0</v>
      </c>
    </row>
    <row r="120" spans="1:8" ht="13.8">
      <c r="A120" s="26">
        <v>101</v>
      </c>
      <c r="B120" s="1">
        <f>$E$13</f>
        <v>11962.5</v>
      </c>
      <c r="C120" s="22">
        <f>F120+G120+H120</f>
        <v>0</v>
      </c>
      <c r="D120" s="22">
        <f>F120+G120+$G$17</f>
        <v>0</v>
      </c>
      <c r="E120" s="22">
        <f>B120+D120</f>
        <v>11962.5</v>
      </c>
      <c r="F120" s="7">
        <v>0</v>
      </c>
      <c r="G120" s="7">
        <v>0</v>
      </c>
      <c r="H120" s="7">
        <f>H119+$G$17+H119*$D$17/12</f>
        <v>0</v>
      </c>
    </row>
    <row r="121" spans="1:8" ht="13.8">
      <c r="A121" s="26">
        <v>102</v>
      </c>
      <c r="B121" s="1">
        <f>$E$13</f>
        <v>11962.5</v>
      </c>
      <c r="C121" s="22">
        <f>F121+G121+H121</f>
        <v>0</v>
      </c>
      <c r="D121" s="22">
        <f>F121+G121+$G$17</f>
        <v>0</v>
      </c>
      <c r="E121" s="22">
        <f>B121+D121</f>
        <v>11962.5</v>
      </c>
      <c r="F121" s="7">
        <v>0</v>
      </c>
      <c r="G121" s="7">
        <v>0</v>
      </c>
      <c r="H121" s="7">
        <f>H120+$G$17+H120*$D$17/12</f>
        <v>0</v>
      </c>
    </row>
    <row r="122" spans="1:8" ht="13.8">
      <c r="A122" s="26">
        <v>103</v>
      </c>
      <c r="B122" s="1">
        <f>$E$13</f>
        <v>11962.5</v>
      </c>
      <c r="C122" s="22">
        <f>F122+G122+H122</f>
        <v>0</v>
      </c>
      <c r="D122" s="22">
        <f>F122+G122+$G$17</f>
        <v>0</v>
      </c>
      <c r="E122" s="22">
        <f>B122+D122</f>
        <v>11962.5</v>
      </c>
      <c r="F122" s="7">
        <v>0</v>
      </c>
      <c r="G122" s="7">
        <v>0</v>
      </c>
      <c r="H122" s="7">
        <f>H121+$G$17+H121*$D$17/12</f>
        <v>0</v>
      </c>
    </row>
    <row r="123" spans="1:8" ht="13.8">
      <c r="A123" s="26">
        <v>104</v>
      </c>
      <c r="B123" s="1">
        <f>$E$13</f>
        <v>11962.5</v>
      </c>
      <c r="C123" s="22">
        <f>F123+G123+H123</f>
        <v>0</v>
      </c>
      <c r="D123" s="22">
        <f>F123+G123+$G$17</f>
        <v>0</v>
      </c>
      <c r="E123" s="22">
        <f>B123+D123</f>
        <v>11962.5</v>
      </c>
      <c r="F123" s="7">
        <v>0</v>
      </c>
      <c r="G123" s="7">
        <v>0</v>
      </c>
      <c r="H123" s="7">
        <f>H122+$G$17+H122*$D$17/12</f>
        <v>0</v>
      </c>
    </row>
    <row r="124" spans="1:8" ht="13.8">
      <c r="A124" s="26">
        <v>105</v>
      </c>
      <c r="B124" s="1">
        <f>$E$13</f>
        <v>11962.5</v>
      </c>
      <c r="C124" s="22">
        <f>F124+G124+H124</f>
        <v>0</v>
      </c>
      <c r="D124" s="22">
        <f>F124+G124+$G$17</f>
        <v>0</v>
      </c>
      <c r="E124" s="22">
        <f>B124+D124</f>
        <v>11962.5</v>
      </c>
      <c r="F124" s="7">
        <v>0</v>
      </c>
      <c r="G124" s="7">
        <v>0</v>
      </c>
      <c r="H124" s="7">
        <f>H123+$G$17+H123*$D$17/12</f>
        <v>0</v>
      </c>
    </row>
    <row r="125" spans="1:8" ht="13.8">
      <c r="A125" s="26">
        <v>106</v>
      </c>
      <c r="B125" s="1">
        <f>$E$13</f>
        <v>11962.5</v>
      </c>
      <c r="C125" s="22">
        <f>F125+G125+H125</f>
        <v>0</v>
      </c>
      <c r="D125" s="22">
        <f>F125+G125+$G$17</f>
        <v>0</v>
      </c>
      <c r="E125" s="22">
        <f>B125+D125</f>
        <v>11962.5</v>
      </c>
      <c r="F125" s="7">
        <v>0</v>
      </c>
      <c r="G125" s="7">
        <v>0</v>
      </c>
      <c r="H125" s="7">
        <f>H124+$G$17+H124*$D$17/12</f>
        <v>0</v>
      </c>
    </row>
    <row r="126" spans="1:8" ht="13.8">
      <c r="A126" s="26">
        <v>107</v>
      </c>
      <c r="B126" s="1">
        <f>$E$13</f>
        <v>11962.5</v>
      </c>
      <c r="C126" s="22">
        <f>F126+G126+H126</f>
        <v>0</v>
      </c>
      <c r="D126" s="22">
        <f>F126+G126+$G$17</f>
        <v>0</v>
      </c>
      <c r="E126" s="22">
        <f>B126+D126</f>
        <v>11962.5</v>
      </c>
      <c r="F126" s="7">
        <v>0</v>
      </c>
      <c r="G126" s="7">
        <v>0</v>
      </c>
      <c r="H126" s="7">
        <f>H125+$G$17+H125*$D$17/12</f>
        <v>0</v>
      </c>
    </row>
    <row r="127" spans="1:11" ht="13.8">
      <c r="A127" s="27">
        <v>108</v>
      </c>
      <c r="B127" s="28">
        <f>$E$13</f>
        <v>11962.5</v>
      </c>
      <c r="C127" s="29">
        <f>F127+G127+H127</f>
        <v>0</v>
      </c>
      <c r="D127" s="29">
        <v>0</v>
      </c>
      <c r="E127" s="29">
        <f>B127+D127</f>
        <v>11962.5</v>
      </c>
      <c r="F127" s="30">
        <v>0</v>
      </c>
      <c r="G127" s="30">
        <v>0</v>
      </c>
      <c r="H127" s="30">
        <f>H126+$G$17+H126*$D$17/12</f>
        <v>0</v>
      </c>
      <c r="I127" s="31" t="s">
        <v>40</v>
      </c>
      <c r="J127" s="9" t="s">
        <v>29</v>
      </c>
      <c r="K127" s="9">
        <f>SUM(B116:B127)</f>
        <v>143550</v>
      </c>
    </row>
    <row r="128" spans="1:12" ht="13.8">
      <c r="A128" s="26">
        <v>109</v>
      </c>
      <c r="B128" s="1">
        <f>$E$13</f>
        <v>11962.5</v>
      </c>
      <c r="C128" s="22">
        <f>F128+G128+H128</f>
        <v>0</v>
      </c>
      <c r="D128" s="22">
        <f>F128+G128+$G$17</f>
        <v>0</v>
      </c>
      <c r="E128" s="22">
        <f>B128+D128</f>
        <v>11962.5</v>
      </c>
      <c r="F128" s="7">
        <v>0</v>
      </c>
      <c r="G128" s="7">
        <v>0</v>
      </c>
      <c r="H128" s="7">
        <f>H127+$G$17+H127*$D$17/12</f>
        <v>0</v>
      </c>
      <c r="J128" s="5" t="s">
        <v>30</v>
      </c>
      <c r="K128" s="9">
        <f>K116</f>
        <v>50000</v>
      </c>
      <c r="L128" s="9">
        <f>L116</f>
        <v>360315.256900506</v>
      </c>
    </row>
    <row r="129" spans="1:12" ht="23.85">
      <c r="A129" s="26">
        <v>110</v>
      </c>
      <c r="B129" s="1">
        <f>$E$13</f>
        <v>11962.5</v>
      </c>
      <c r="C129" s="22">
        <f>F129+G129+H129</f>
        <v>0</v>
      </c>
      <c r="D129" s="22">
        <f>F129+G129+$G$17</f>
        <v>0</v>
      </c>
      <c r="E129" s="22">
        <f>B129+D129</f>
        <v>11962.5</v>
      </c>
      <c r="F129" s="7">
        <v>0</v>
      </c>
      <c r="G129" s="7">
        <v>0</v>
      </c>
      <c r="H129" s="7">
        <f>H128+$G$17+H128*$D$17/12</f>
        <v>0</v>
      </c>
      <c r="J129" s="5" t="s">
        <v>31</v>
      </c>
      <c r="K129" s="32">
        <f>SUM(E116:E127)+F116-F127+G116-G127+H116-H127</f>
        <v>143550</v>
      </c>
      <c r="L129" s="32">
        <f>SUM(E116:E127)</f>
        <v>143550</v>
      </c>
    </row>
    <row r="130" spans="1:12" ht="23.85">
      <c r="A130" s="26">
        <v>111</v>
      </c>
      <c r="B130" s="1">
        <f>$E$13</f>
        <v>11962.5</v>
      </c>
      <c r="C130" s="22">
        <f>F130+G130+H130</f>
        <v>0</v>
      </c>
      <c r="D130" s="22">
        <f>F130+G130+$G$17</f>
        <v>0</v>
      </c>
      <c r="E130" s="22">
        <f>B130+D130</f>
        <v>11962.5</v>
      </c>
      <c r="F130" s="7">
        <v>0</v>
      </c>
      <c r="G130" s="7">
        <v>0</v>
      </c>
      <c r="H130" s="7">
        <f>H129+$G$17+H129*$D$17/12</f>
        <v>0</v>
      </c>
      <c r="J130" s="5" t="s">
        <v>32</v>
      </c>
      <c r="K130" s="33">
        <f>K129/K128</f>
        <v>2.871</v>
      </c>
      <c r="L130" s="33">
        <f>L129/L128</f>
        <v>0.398401114720597</v>
      </c>
    </row>
    <row r="131" spans="1:8" ht="13.8">
      <c r="A131" s="26">
        <v>112</v>
      </c>
      <c r="B131" s="1">
        <f>$E$13</f>
        <v>11962.5</v>
      </c>
      <c r="C131" s="22">
        <f>F131+G131+H131</f>
        <v>0</v>
      </c>
      <c r="D131" s="22">
        <f>F131+G131+$G$17</f>
        <v>0</v>
      </c>
      <c r="E131" s="22">
        <f>B131+D131</f>
        <v>11962.5</v>
      </c>
      <c r="F131" s="7">
        <v>0</v>
      </c>
      <c r="G131" s="7">
        <v>0</v>
      </c>
      <c r="H131" s="7">
        <f>H130+$G$17+H130*$D$17/12</f>
        <v>0</v>
      </c>
    </row>
    <row r="132" spans="1:8" ht="13.8">
      <c r="A132" s="26">
        <v>113</v>
      </c>
      <c r="B132" s="1">
        <f>$E$13</f>
        <v>11962.5</v>
      </c>
      <c r="C132" s="22">
        <f>F132+G132+H132</f>
        <v>0</v>
      </c>
      <c r="D132" s="22">
        <f>F132+G132+$G$17</f>
        <v>0</v>
      </c>
      <c r="E132" s="22">
        <f>B132+D132</f>
        <v>11962.5</v>
      </c>
      <c r="F132" s="7">
        <v>0</v>
      </c>
      <c r="G132" s="7">
        <v>0</v>
      </c>
      <c r="H132" s="7">
        <f>H131+$G$17+H131*$D$17/12</f>
        <v>0</v>
      </c>
    </row>
    <row r="133" spans="1:8" ht="13.8">
      <c r="A133" s="26">
        <v>114</v>
      </c>
      <c r="B133" s="1">
        <f>$E$13</f>
        <v>11962.5</v>
      </c>
      <c r="C133" s="22">
        <f>F133+G133+H133</f>
        <v>0</v>
      </c>
      <c r="D133" s="22">
        <f>F133+G133+$G$17</f>
        <v>0</v>
      </c>
      <c r="E133" s="22">
        <f>B133+D133</f>
        <v>11962.5</v>
      </c>
      <c r="F133" s="7">
        <v>0</v>
      </c>
      <c r="G133" s="7">
        <v>0</v>
      </c>
      <c r="H133" s="7">
        <f>H132+$G$17+H132*$D$17/12</f>
        <v>0</v>
      </c>
    </row>
    <row r="134" spans="1:8" ht="13.8">
      <c r="A134" s="26">
        <v>115</v>
      </c>
      <c r="B134" s="1">
        <f>$E$13</f>
        <v>11962.5</v>
      </c>
      <c r="C134" s="22">
        <f>F134+G134+H134</f>
        <v>0</v>
      </c>
      <c r="D134" s="22">
        <f>F134+G134+$G$17</f>
        <v>0</v>
      </c>
      <c r="E134" s="22">
        <f>B134+D134</f>
        <v>11962.5</v>
      </c>
      <c r="F134" s="7">
        <v>0</v>
      </c>
      <c r="G134" s="7">
        <v>0</v>
      </c>
      <c r="H134" s="7">
        <f>H133+$G$17+H133*$D$17/12</f>
        <v>0</v>
      </c>
    </row>
    <row r="135" spans="1:8" ht="13.8">
      <c r="A135" s="26">
        <v>116</v>
      </c>
      <c r="B135" s="1">
        <f>$E$13</f>
        <v>11962.5</v>
      </c>
      <c r="C135" s="22">
        <f>F135+G135+H135</f>
        <v>0</v>
      </c>
      <c r="D135" s="22">
        <f>F135+G135+$G$17</f>
        <v>0</v>
      </c>
      <c r="E135" s="22">
        <f>B135+D135</f>
        <v>11962.5</v>
      </c>
      <c r="F135" s="7">
        <v>0</v>
      </c>
      <c r="G135" s="7">
        <v>0</v>
      </c>
      <c r="H135" s="7">
        <f>H134+$G$17+H134*$D$17/12</f>
        <v>0</v>
      </c>
    </row>
    <row r="136" spans="1:8" ht="13.8">
      <c r="A136" s="26">
        <v>117</v>
      </c>
      <c r="B136" s="1">
        <f>$E$13</f>
        <v>11962.5</v>
      </c>
      <c r="C136" s="22">
        <f>F136+G136+H136</f>
        <v>0</v>
      </c>
      <c r="D136" s="22">
        <f>F136+G136+$G$17</f>
        <v>0</v>
      </c>
      <c r="E136" s="22">
        <f>B136+D136</f>
        <v>11962.5</v>
      </c>
      <c r="F136" s="7">
        <v>0</v>
      </c>
      <c r="G136" s="7">
        <v>0</v>
      </c>
      <c r="H136" s="7">
        <f>H135+$G$17+H135*$D$17/12</f>
        <v>0</v>
      </c>
    </row>
    <row r="137" spans="1:8" ht="13.8">
      <c r="A137" s="26">
        <v>118</v>
      </c>
      <c r="B137" s="1">
        <f>$E$13</f>
        <v>11962.5</v>
      </c>
      <c r="C137" s="22">
        <f>F137+G137+H137</f>
        <v>0</v>
      </c>
      <c r="D137" s="22">
        <f>F137+G137+$G$17</f>
        <v>0</v>
      </c>
      <c r="E137" s="22">
        <f>B137+D137</f>
        <v>11962.5</v>
      </c>
      <c r="F137" s="7">
        <v>0</v>
      </c>
      <c r="G137" s="7">
        <v>0</v>
      </c>
      <c r="H137" s="7">
        <f>H136+$G$17+H136*$D$17/12</f>
        <v>0</v>
      </c>
    </row>
    <row r="138" spans="1:8" ht="13.8">
      <c r="A138" s="26">
        <v>119</v>
      </c>
      <c r="B138" s="1">
        <f>$E$13</f>
        <v>11962.5</v>
      </c>
      <c r="C138" s="22">
        <f>F138+G138+H138</f>
        <v>0</v>
      </c>
      <c r="D138" s="22">
        <f>F138+G138+$G$17</f>
        <v>0</v>
      </c>
      <c r="E138" s="22">
        <f>B138+D138</f>
        <v>11962.5</v>
      </c>
      <c r="F138" s="7">
        <v>0</v>
      </c>
      <c r="G138" s="7">
        <v>0</v>
      </c>
      <c r="H138" s="7">
        <f>H137+$G$17+H137*$D$17/12</f>
        <v>0</v>
      </c>
    </row>
    <row r="139" spans="1:11" ht="13.8">
      <c r="A139" s="27">
        <v>120</v>
      </c>
      <c r="B139" s="28">
        <f>$E$13</f>
        <v>11962.5</v>
      </c>
      <c r="C139" s="29">
        <f>F139+G139+H139</f>
        <v>0</v>
      </c>
      <c r="D139" s="29">
        <v>0</v>
      </c>
      <c r="E139" s="29">
        <f>B139+D139</f>
        <v>11962.5</v>
      </c>
      <c r="F139" s="30">
        <v>0</v>
      </c>
      <c r="G139" s="30">
        <v>0</v>
      </c>
      <c r="H139" s="30">
        <f>H138+$G$17+H138*$D$17/12</f>
        <v>0</v>
      </c>
      <c r="I139" s="31" t="s">
        <v>41</v>
      </c>
      <c r="J139" s="9" t="s">
        <v>29</v>
      </c>
      <c r="K139" s="9">
        <f>SUM(B128:B139)</f>
        <v>143550</v>
      </c>
    </row>
    <row r="140" spans="10:12" ht="13.8">
      <c r="J140" s="5" t="s">
        <v>30</v>
      </c>
      <c r="K140" s="9">
        <f>K128</f>
        <v>50000</v>
      </c>
      <c r="L140" s="9">
        <f>L128</f>
        <v>360315.256900506</v>
      </c>
    </row>
    <row r="141" spans="10:12" ht="23.85">
      <c r="J141" s="5" t="s">
        <v>31</v>
      </c>
      <c r="K141" s="32">
        <f>SUM(E128:E139)+F128-F139+G128-G139+H128-H139</f>
        <v>143550</v>
      </c>
      <c r="L141" s="32">
        <f>SUM(E128:E139)</f>
        <v>143550</v>
      </c>
    </row>
    <row r="142" spans="10:12" ht="23.85">
      <c r="J142" s="5" t="s">
        <v>32</v>
      </c>
      <c r="K142" s="33">
        <f>K141/K140</f>
        <v>2.871</v>
      </c>
      <c r="L142" s="33">
        <f>L141/L140</f>
        <v>0.398401114720597</v>
      </c>
    </row>
  </sheetData>
  <printOptions/>
  <pageMargins left="0.7" right="0.7" top="0.75" bottom="0.75" header="0.511805555555555" footer="0.511805555555555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Neat_Office/6.2.8.2$Windows_x86 LibreOffice_project/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 Шешуков</dc:creator>
  <cp:keywords/>
  <dc:description/>
  <cp:lastModifiedBy/>
  <dcterms:created xsi:type="dcterms:W3CDTF">2023-04-27T10:00:53Z</dcterms:created>
  <dcterms:modified xsi:type="dcterms:W3CDTF">2023-05-08T17:28:38Z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