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  <sheet name="Лист3" sheetId="3" r:id="rId3"/>
  </sheets>
  <definedNames/>
  <calcPr calcId="145621"/>
  <extLst/>
</workbook>
</file>

<file path=xl/sharedStrings.xml><?xml version="1.0" encoding="utf-8"?>
<sst xmlns="http://schemas.openxmlformats.org/spreadsheetml/2006/main" count="51" uniqueCount="50">
  <si>
    <t>Акции Российских компаний</t>
  </si>
  <si>
    <t>Российские рубли</t>
  </si>
  <si>
    <t>Заполнить неоходимо только строки, выделенные зеленым цветом!</t>
  </si>
  <si>
    <t>Планируемый размер портфеля</t>
  </si>
  <si>
    <t>Текущий размер портфеля</t>
  </si>
  <si>
    <t>В скобках указываем текущие дивидендные выплаты</t>
  </si>
  <si>
    <t>Суммарные дивиденды в год</t>
  </si>
  <si>
    <t>Среднемесячный дивидендный поток</t>
  </si>
  <si>
    <t>Дивидендный доход на вложенный капитал</t>
  </si>
  <si>
    <t>№ п.п.</t>
  </si>
  <si>
    <t>Сектор</t>
  </si>
  <si>
    <t>Название компании</t>
  </si>
  <si>
    <t>Тикер</t>
  </si>
  <si>
    <t>Количество акций</t>
  </si>
  <si>
    <t>Средняя цена покупки</t>
  </si>
  <si>
    <t>Размер позиции</t>
  </si>
  <si>
    <t>Процент относительно портфеля план</t>
  </si>
  <si>
    <t>Процент относительно порфтеля факт</t>
  </si>
  <si>
    <t>Требуемая корректировка портфеля</t>
  </si>
  <si>
    <t>Прогнозируемый дивидендный поток</t>
  </si>
  <si>
    <t>Процент див.доходности</t>
  </si>
  <si>
    <t>Финансы</t>
  </si>
  <si>
    <t>Сбербанк</t>
  </si>
  <si>
    <t>SBERP</t>
  </si>
  <si>
    <t>Газ</t>
  </si>
  <si>
    <t>Новатэк</t>
  </si>
  <si>
    <t>NVTK</t>
  </si>
  <si>
    <t>Нефть</t>
  </si>
  <si>
    <t>Татнефть</t>
  </si>
  <si>
    <t>TATN</t>
  </si>
  <si>
    <t>Транспорт нефти</t>
  </si>
  <si>
    <t>Транснефть</t>
  </si>
  <si>
    <t>TRNFP</t>
  </si>
  <si>
    <t>Металлургия</t>
  </si>
  <si>
    <t>Северсталь</t>
  </si>
  <si>
    <t>CHMF</t>
  </si>
  <si>
    <t>Московская биржа</t>
  </si>
  <si>
    <t>MOEX</t>
  </si>
  <si>
    <t>IT-Кибербезопасность</t>
  </si>
  <si>
    <t>Позитив</t>
  </si>
  <si>
    <t>POSI</t>
  </si>
  <si>
    <t>Энергетика</t>
  </si>
  <si>
    <t>ОГК-2</t>
  </si>
  <si>
    <t>OGKB</t>
  </si>
  <si>
    <t>Ритейл</t>
  </si>
  <si>
    <t>X5 Retail Group</t>
  </si>
  <si>
    <t>FIVE</t>
  </si>
  <si>
    <t>Нефтехимия</t>
  </si>
  <si>
    <t>Нижнекамскнефтехим</t>
  </si>
  <si>
    <t>NKNCP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</si>
</sst>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%"/>
    <numFmt numFmtId="167" formatCode="0%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DDE8CB"/>
        <bgColor indexed="64"/>
      </patternFill>
    </fill>
  </fills>
  <borders count="4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0">
    <xf numFmtId="164" fontId="0" fillId="0" borderId="0" xfId="0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0" fillId="0" borderId="2" xfId="0" applyFont="1" applyBorder="1" applyAlignment="1" applyProtection="1">
      <alignment horizontal="center" vertical="center" wrapText="1"/>
      <protection hidden="1"/>
    </xf>
    <xf numFmtId="164" fontId="3" fillId="2" borderId="0" xfId="0" applyFont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 horizontal="left"/>
      <protection hidden="1"/>
    </xf>
    <xf numFmtId="165" fontId="0" fillId="3" borderId="2" xfId="0" applyBorder="1" applyAlignment="1" applyProtection="1">
      <alignment horizontal="center" vertical="center"/>
      <protection hidden="1"/>
    </xf>
    <xf numFmtId="165" fontId="0" fillId="0" borderId="2" xfId="0" applyBorder="1" applyAlignment="1" applyProtection="1">
      <alignment horizontal="center" vertical="center"/>
      <protection hidden="1"/>
    </xf>
    <xf numFmtId="164" fontId="0" fillId="2" borderId="0" xfId="0" applyFont="1" applyAlignment="1" applyProtection="1">
      <alignment horizontal="center" vertical="center" wrapText="1"/>
      <protection hidden="1"/>
    </xf>
    <xf numFmtId="166" fontId="0" fillId="0" borderId="2" xfId="0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center" vertical="center" wrapText="1"/>
      <protection hidden="1"/>
    </xf>
    <xf numFmtId="164" fontId="2" fillId="0" borderId="2" xfId="0" applyFont="1" applyBorder="1" applyAlignment="1" applyProtection="1">
      <alignment horizontal="center" vertical="center" wrapText="1"/>
      <protection hidden="1"/>
    </xf>
    <xf numFmtId="164" fontId="2" fillId="0" borderId="2" xfId="0" applyFont="1" applyBorder="1" applyAlignment="1" applyProtection="1">
      <alignment horizontal="center" vertical="center" wrapText="1"/>
      <protection hidden="1"/>
    </xf>
    <xf numFmtId="164" fontId="0" fillId="0" borderId="2" xfId="0" applyFont="1" applyBorder="1" applyAlignment="1" applyProtection="1">
      <alignment horizontal="center" vertical="center"/>
      <protection hidden="1"/>
    </xf>
    <xf numFmtId="164" fontId="0" fillId="3" borderId="2" xfId="0" applyFont="1" applyBorder="1" applyAlignment="1" applyProtection="1">
      <alignment horizontal="center" vertical="center"/>
      <protection hidden="1"/>
    </xf>
    <xf numFmtId="164" fontId="0" fillId="4" borderId="2" xfId="0" applyFont="1" applyBorder="1" applyAlignment="1" applyProtection="1">
      <alignment horizontal="center" vertical="center"/>
      <protection hidden="1"/>
    </xf>
    <xf numFmtId="165" fontId="0" fillId="0" borderId="2" xfId="0" applyFont="1" applyBorder="1" applyAlignment="1" applyProtection="1">
      <alignment horizontal="center" vertical="center"/>
      <protection hidden="1"/>
    </xf>
    <xf numFmtId="167" fontId="0" fillId="4" borderId="2" xfId="0" applyBorder="1" applyAlignment="1" applyProtection="1">
      <alignment horizontal="center" vertical="center"/>
      <protection hidden="1"/>
    </xf>
    <xf numFmtId="165" fontId="0" fillId="4" borderId="2" xfId="0" applyFont="1" applyBorder="1" applyAlignment="1" applyProtection="1">
      <alignment horizontal="center" vertical="center"/>
      <protection hidden="1"/>
    </xf>
    <xf numFmtId="164" fontId="0" fillId="3" borderId="2" xfId="0" applyFont="1" applyBorder="1" applyAlignment="1" applyProtection="1">
      <alignment horizontal="center" vertical="center" wrapText="1"/>
      <protection hidden="1"/>
    </xf>
    <xf numFmtId="165" fontId="0" fillId="0" borderId="0" xfId="0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AA64F"/>
      <rgbColor rgb="00800080"/>
      <rgbColor rgb="00008080"/>
      <rgbColor rgb="00B8CD97"/>
      <rgbColor rgb="004F81BD"/>
      <rgbColor rgb="0093A9CE"/>
      <rgbColor rgb="00AB4744"/>
      <rgbColor rgb="00DDE8CB"/>
      <rgbColor rgb="00CCFFFF"/>
      <rgbColor rgb="00660066"/>
      <rgbColor rgb="00DC853E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D09493"/>
      <rgbColor rgb="00CC99FF"/>
      <rgbColor rgb="00FFCC99"/>
      <rgbColor rgb="004672A8"/>
      <rgbColor rgb="0033CCCC"/>
      <rgbColor rgb="0099CC00"/>
      <rgbColor rgb="00FFCC00"/>
      <rgbColor rgb="00FF9900"/>
      <rgbColor rgb="00FF6600"/>
      <rgbColor rgb="00725990"/>
      <rgbColor rgb="00A99BBD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Диаграмма распределения активов в портфеле факт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Лист2!$C$8:$C$17</c:f>
              <c:strCache>
                <c:ptCount val="1"/>
                <c:pt idx="0">
                  <c:v>Сбербанк Новатэк Татнефть Транснефть Северсталь Московская биржа Позитив ОГК-2 X5 Retail Group Нижнекамскнефтехим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672A8"/>
              </a:solidFill>
              <a:ln>
                <a:noFill/>
              </a:ln>
            </c:spPr>
          </c:dPt>
          <c:dPt>
            <c:idx val="1"/>
            <c:spPr>
              <a:solidFill>
                <a:srgbClr val="AB4744"/>
              </a:solidFill>
              <a:ln>
                <a:noFill/>
              </a:ln>
            </c:spPr>
          </c:dPt>
          <c:dPt>
            <c:idx val="2"/>
            <c:spPr>
              <a:solidFill>
                <a:srgbClr val="8AA64F"/>
              </a:solidFill>
              <a:ln>
                <a:noFill/>
              </a:ln>
            </c:spPr>
          </c:dPt>
          <c:dPt>
            <c:idx val="3"/>
            <c:spPr>
              <a:solidFill>
                <a:srgbClr val="725990"/>
              </a:solidFill>
              <a:ln>
                <a:noFill/>
              </a:ln>
            </c:spPr>
          </c:dPt>
          <c:dPt>
            <c:idx val="4"/>
            <c:spPr>
              <a:solidFill>
                <a:srgbClr val="4299B0"/>
              </a:solidFill>
              <a:ln>
                <a:noFill/>
              </a:ln>
            </c:spPr>
          </c:dPt>
          <c:dPt>
            <c:idx val="5"/>
            <c:spPr>
              <a:solidFill>
                <a:srgbClr val="DC853E"/>
              </a:solidFill>
              <a:ln>
                <a:noFill/>
              </a:ln>
            </c:spPr>
          </c:dPt>
          <c:dPt>
            <c:idx val="6"/>
            <c:spPr>
              <a:solidFill>
                <a:srgbClr val="93A9CE"/>
              </a:solidFill>
              <a:ln>
                <a:noFill/>
              </a:ln>
            </c:spPr>
          </c:dPt>
          <c:dPt>
            <c:idx val="7"/>
            <c:spPr>
              <a:solidFill>
                <a:srgbClr val="D09493"/>
              </a:solidFill>
              <a:ln>
                <a:noFill/>
              </a:ln>
            </c:spPr>
          </c:dPt>
          <c:dPt>
            <c:idx val="8"/>
            <c:spPr>
              <a:solidFill>
                <a:srgbClr val="B8CD97"/>
              </a:solidFill>
              <a:ln>
                <a:noFill/>
              </a:ln>
            </c:spPr>
          </c:dPt>
          <c:dPt>
            <c:idx val="9"/>
            <c:spPr>
              <a:solidFill>
                <a:srgbClr val="A99BBD"/>
              </a:solidFill>
              <a:ln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Лист2!$C$8:$C$17</c:f>
              <c:strCache/>
            </c:strRef>
          </c:cat>
          <c:val>
            <c:numRef>
              <c:f>Лист2!$I$8:$I$17</c:f>
              <c:numCache/>
            </c:numRef>
          </c:val>
        </c:ser>
      </c:pie3DChart>
    </c:plotArea>
    <c:floor>
      <c:spPr>
        <a:solidFill>
          <a:srgbClr val="D9D9D9"/>
        </a:solidFill>
        <a:ln>
          <a:noFill/>
        </a:ln>
      </c:spPr>
      <c:thickness val="0"/>
    </c:floor>
    <c:sideWall>
      <c:spPr>
        <a:solidFill>
          <a:srgbClr val="D9D9D9"/>
        </a:solidFill>
        <a:ln>
          <a:noFill/>
        </a:ln>
      </c:spPr>
      <c:thickness val="0"/>
    </c:sideWall>
    <c:backWall>
      <c:spPr>
        <a:solidFill>
          <a:srgbClr val="D9D9D9"/>
        </a:solidFill>
        <a:ln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Диаграмма распределения активов План</a:t>
            </a:r>
          </a:p>
        </c:rich>
      </c:tx>
      <c:layout>
        <c:manualLayout>
          <c:xMode val="edge"/>
          <c:yMode val="edge"/>
          <c:x val="0.11425"/>
          <c:y val="0.021"/>
        </c:manualLayout>
      </c:layout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Лист2!$C$8:$C$17</c:f>
              <c:strCache>
                <c:ptCount val="1"/>
                <c:pt idx="0">
                  <c:v>Сбербанк Новатэк Татнефть Транснефть Северсталь Московская биржа Позитив ОГК-2 X5 Retail Group Нижнекамскнефтехим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672A8"/>
              </a:solidFill>
              <a:ln>
                <a:noFill/>
              </a:ln>
            </c:spPr>
          </c:dPt>
          <c:dPt>
            <c:idx val="1"/>
            <c:spPr>
              <a:solidFill>
                <a:srgbClr val="AB4744"/>
              </a:solidFill>
              <a:ln>
                <a:noFill/>
              </a:ln>
            </c:spPr>
          </c:dPt>
          <c:dPt>
            <c:idx val="2"/>
            <c:spPr>
              <a:solidFill>
                <a:srgbClr val="8AA64F"/>
              </a:solidFill>
              <a:ln>
                <a:noFill/>
              </a:ln>
            </c:spPr>
          </c:dPt>
          <c:dPt>
            <c:idx val="3"/>
            <c:spPr>
              <a:solidFill>
                <a:srgbClr val="725990"/>
              </a:solidFill>
              <a:ln>
                <a:noFill/>
              </a:ln>
            </c:spPr>
          </c:dPt>
          <c:dPt>
            <c:idx val="4"/>
            <c:spPr>
              <a:solidFill>
                <a:srgbClr val="4299B0"/>
              </a:solidFill>
              <a:ln>
                <a:noFill/>
              </a:ln>
            </c:spPr>
          </c:dPt>
          <c:dPt>
            <c:idx val="5"/>
            <c:spPr>
              <a:solidFill>
                <a:srgbClr val="DC853E"/>
              </a:solidFill>
              <a:ln>
                <a:noFill/>
              </a:ln>
            </c:spPr>
          </c:dPt>
          <c:dPt>
            <c:idx val="6"/>
            <c:spPr>
              <a:solidFill>
                <a:srgbClr val="93A9CE"/>
              </a:solidFill>
              <a:ln>
                <a:noFill/>
              </a:ln>
            </c:spPr>
          </c:dPt>
          <c:dPt>
            <c:idx val="7"/>
            <c:spPr>
              <a:solidFill>
                <a:srgbClr val="D09493"/>
              </a:solidFill>
              <a:ln>
                <a:noFill/>
              </a:ln>
            </c:spPr>
          </c:dPt>
          <c:dPt>
            <c:idx val="8"/>
            <c:spPr>
              <a:solidFill>
                <a:srgbClr val="B8CD97"/>
              </a:solidFill>
              <a:ln>
                <a:noFill/>
              </a:ln>
            </c:spPr>
          </c:dPt>
          <c:dPt>
            <c:idx val="9"/>
            <c:spPr>
              <a:solidFill>
                <a:srgbClr val="A99BBD"/>
              </a:solidFill>
              <a:ln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Лист2!$C$8:$C$17</c:f>
              <c:strCache/>
            </c:strRef>
          </c:cat>
          <c:val>
            <c:numRef>
              <c:f>Лист2!$H$8:$H$17</c:f>
              <c:numCache/>
            </c:numRef>
          </c:val>
        </c:ser>
      </c:pie3DChart>
    </c:plotArea>
    <c:floor>
      <c:spPr>
        <a:solidFill>
          <a:srgbClr val="D9D9D9"/>
        </a:solidFill>
        <a:ln>
          <a:noFill/>
        </a:ln>
      </c:spPr>
      <c:thickness val="0"/>
    </c:floor>
    <c:sideWall>
      <c:spPr>
        <a:solidFill>
          <a:srgbClr val="D9D9D9"/>
        </a:solidFill>
        <a:ln>
          <a:noFill/>
        </a:ln>
      </c:spPr>
      <c:thickness val="0"/>
    </c:sideWall>
    <c:backWall>
      <c:spPr>
        <a:solidFill>
          <a:srgbClr val="D9D9D9"/>
        </a:solidFill>
        <a:ln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295275</xdr:colOff>
      <xdr:row>17</xdr:row>
      <xdr:rowOff>66675</xdr:rowOff>
    </xdr:from>
    <xdr:ext cx="5476875" cy="4876800"/>
    <xdr:graphicFrame>
      <xdr:nvGraphicFramePr>
        <xdr:cNvPr id="0" name="Диаграмма 2"/>
        <xdr:cNvGraphicFramePr/>
      </xdr:nvGraphicFramePr>
      <xdr:xfrm>
        <a:off x="5667375" y="3981450"/>
        <a:ext cx="54768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123825</xdr:colOff>
      <xdr:row>17</xdr:row>
      <xdr:rowOff>38100</xdr:rowOff>
    </xdr:from>
    <xdr:ext cx="5476875" cy="4819650"/>
    <xdr:graphicFrame>
      <xdr:nvGraphicFramePr>
        <xdr:cNvPr id="1" name="Диаграмма 3"/>
        <xdr:cNvGraphicFramePr/>
      </xdr:nvGraphicFramePr>
      <xdr:xfrm>
        <a:off x="123825" y="3952875"/>
        <a:ext cx="547687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J23" sqref="J23"/>
    </sheetView>
  </sheetViews>
  <sheetFormatPr defaultColWidth="9.140625" defaultRowHeight="15"/>
  <cols>
    <col min="1" max="1025" width="8.7109375" style="0" customWidth="1"/>
  </cols>
  <sheetData/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0" zoomScaleNormal="80" workbookViewId="0" topLeftCell="A1">
      <selection activeCell="H5" sqref="H5"/>
    </sheetView>
  </sheetViews>
  <sheetFormatPr defaultColWidth="9.140625" defaultRowHeight="15"/>
  <cols>
    <col min="1" max="1" width="8.7109375" style="0" customWidth="1"/>
    <col min="2" max="2" width="21.7109375" style="0" customWidth="1"/>
    <col min="3" max="3" width="19.28125" style="0" customWidth="1"/>
    <col min="4" max="4" width="13.00390625" style="0" customWidth="1"/>
    <col min="5" max="5" width="17.8515625" style="0" customWidth="1"/>
    <col min="6" max="7" width="13.28125" style="0" customWidth="1"/>
    <col min="8" max="8" width="14.57421875" style="0" customWidth="1"/>
    <col min="9" max="9" width="14.421875" style="0" customWidth="1"/>
    <col min="10" max="10" width="14.57421875" style="0" customWidth="1"/>
    <col min="11" max="11" width="17.57421875" style="0" customWidth="1"/>
    <col min="12" max="12" width="11.421875" style="0" customWidth="1"/>
    <col min="13" max="1025" width="8.7109375" style="0" customWidth="1"/>
  </cols>
  <sheetData>
    <row r="1" spans="1:10" ht="29.85" customHeight="1">
      <c r="A1" s="1" t="s">
        <v>0</v>
      </c>
      <c r="B1" s="1"/>
      <c r="C1" s="1"/>
      <c r="D1" s="1"/>
      <c r="E1" s="1"/>
      <c r="F1" s="2" t="s">
        <v>1</v>
      </c>
      <c r="G1" s="3" t="s">
        <v>2</v>
      </c>
      <c r="H1" s="3"/>
      <c r="I1" s="3"/>
      <c r="J1" s="3"/>
    </row>
    <row r="2" spans="1:6" ht="14.9" customHeight="1">
      <c r="A2" s="4" t="s">
        <v>3</v>
      </c>
      <c r="B2" s="4"/>
      <c r="C2" s="4"/>
      <c r="D2" s="4"/>
      <c r="E2" s="4"/>
      <c r="F2" s="5">
        <v>1000000</v>
      </c>
    </row>
    <row r="3" spans="1:11" ht="16.75" customHeight="1">
      <c r="A3" s="4" t="s">
        <v>4</v>
      </c>
      <c r="B3" s="4"/>
      <c r="C3" s="4"/>
      <c r="D3" s="4"/>
      <c r="E3" s="4"/>
      <c r="F3" s="6">
        <f>SUM(G8:G17)</f>
        <v>410492.295</v>
      </c>
      <c r="K3" s="7" t="s">
        <v>5</v>
      </c>
    </row>
    <row r="4" spans="1:11" ht="13.8">
      <c r="A4" s="4" t="s">
        <v>6</v>
      </c>
      <c r="B4" s="4"/>
      <c r="C4" s="4"/>
      <c r="D4" s="4"/>
      <c r="E4" s="4"/>
      <c r="F4" s="6">
        <f>SUM(K8:K17)*0.87</f>
        <v>29956.7448</v>
      </c>
      <c r="K4" s="7"/>
    </row>
    <row r="5" spans="1:11" ht="13.8">
      <c r="A5" s="4" t="s">
        <v>7</v>
      </c>
      <c r="B5" s="4"/>
      <c r="C5" s="4"/>
      <c r="D5" s="4"/>
      <c r="E5" s="4"/>
      <c r="F5" s="6">
        <f>F4/12</f>
        <v>2496.3954</v>
      </c>
      <c r="K5" s="7"/>
    </row>
    <row r="6" spans="1:11" ht="13.8">
      <c r="A6" s="4" t="s">
        <v>8</v>
      </c>
      <c r="B6" s="4"/>
      <c r="C6" s="4"/>
      <c r="D6" s="4"/>
      <c r="E6" s="4"/>
      <c r="F6" s="8">
        <f>F4/F3</f>
        <v>0.0729776055845336</v>
      </c>
      <c r="K6" s="7"/>
    </row>
    <row r="7" spans="1:12" ht="42.75" customHeight="1">
      <c r="A7" s="9" t="s">
        <v>9</v>
      </c>
      <c r="B7" s="9" t="s">
        <v>10</v>
      </c>
      <c r="C7" s="9" t="s">
        <v>11</v>
      </c>
      <c r="D7" s="9" t="s">
        <v>12</v>
      </c>
      <c r="E7" s="9" t="s">
        <v>13</v>
      </c>
      <c r="F7" s="9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1" t="s">
        <v>20</v>
      </c>
    </row>
    <row r="8" spans="1:12" ht="15">
      <c r="A8" s="12">
        <v>1</v>
      </c>
      <c r="B8" s="12" t="s">
        <v>21</v>
      </c>
      <c r="C8" s="13" t="s">
        <v>22</v>
      </c>
      <c r="D8" s="14" t="s">
        <v>23</v>
      </c>
      <c r="E8" s="14">
        <v>530</v>
      </c>
      <c r="F8" s="14">
        <v>229</v>
      </c>
      <c r="G8" s="15">
        <f>E8*F8</f>
        <v>121370</v>
      </c>
      <c r="H8" s="16">
        <v>0.1</v>
      </c>
      <c r="I8" s="8">
        <f>G8/$F3</f>
        <v>0.295669374257073</v>
      </c>
      <c r="J8" s="8">
        <f>H8-I8</f>
        <v>-0.195669374257073</v>
      </c>
      <c r="K8" s="17">
        <f>E8*(25)</f>
        <v>13250</v>
      </c>
      <c r="L8" s="8">
        <f>K8/G8</f>
        <v>0.109170305676856</v>
      </c>
    </row>
    <row r="9" spans="1:12" ht="15">
      <c r="A9" s="12">
        <v>2</v>
      </c>
      <c r="B9" s="12" t="s">
        <v>24</v>
      </c>
      <c r="C9" s="13" t="s">
        <v>25</v>
      </c>
      <c r="D9" s="14" t="s">
        <v>26</v>
      </c>
      <c r="E9" s="14">
        <v>30</v>
      </c>
      <c r="F9" s="14">
        <v>1053</v>
      </c>
      <c r="G9" s="15">
        <f>E9*F9</f>
        <v>31590</v>
      </c>
      <c r="H9" s="16">
        <v>0.1</v>
      </c>
      <c r="I9" s="8">
        <f>G9/$F3</f>
        <v>0.0769563774637962</v>
      </c>
      <c r="J9" s="8">
        <f>H9-I9</f>
        <v>0.0230436225362038</v>
      </c>
      <c r="K9" s="17">
        <f>E9*(45+60.58)</f>
        <v>3167.4</v>
      </c>
      <c r="L9" s="8">
        <f>K9/G9</f>
        <v>0.100265906932574</v>
      </c>
    </row>
    <row r="10" spans="1:12" ht="15">
      <c r="A10" s="12">
        <v>3</v>
      </c>
      <c r="B10" s="12" t="s">
        <v>27</v>
      </c>
      <c r="C10" s="13" t="s">
        <v>28</v>
      </c>
      <c r="D10" s="14" t="s">
        <v>29</v>
      </c>
      <c r="E10" s="14">
        <v>157</v>
      </c>
      <c r="F10" s="14">
        <v>351.5</v>
      </c>
      <c r="G10" s="15">
        <f>E10*F10</f>
        <v>55185.5</v>
      </c>
      <c r="H10" s="16">
        <v>0.1</v>
      </c>
      <c r="I10" s="8">
        <f>G10/$F3</f>
        <v>0.134437358927772</v>
      </c>
      <c r="J10" s="8">
        <f>H10-I10</f>
        <v>-0.0344373589277723</v>
      </c>
      <c r="K10" s="17">
        <f>E10*(9.98+16.14+32)</f>
        <v>9124.84</v>
      </c>
      <c r="L10" s="8">
        <f>K10/G10</f>
        <v>0.165348506401138</v>
      </c>
    </row>
    <row r="11" spans="1:12" ht="15">
      <c r="A11" s="12">
        <v>4</v>
      </c>
      <c r="B11" s="2" t="s">
        <v>30</v>
      </c>
      <c r="C11" s="18" t="s">
        <v>31</v>
      </c>
      <c r="D11" s="14" t="s">
        <v>32</v>
      </c>
      <c r="E11" s="14">
        <v>0</v>
      </c>
      <c r="F11" s="14">
        <v>115000</v>
      </c>
      <c r="G11" s="15">
        <f>E11*F11</f>
        <v>0</v>
      </c>
      <c r="H11" s="16">
        <v>0.1</v>
      </c>
      <c r="I11" s="8">
        <f>G11/$F3</f>
        <v>0</v>
      </c>
      <c r="J11" s="8">
        <f>H11-I11</f>
        <v>0.1</v>
      </c>
      <c r="K11" s="17">
        <f>E11*(10497.36)</f>
        <v>0</v>
      </c>
      <c r="L11" s="8" t="e">
        <f>K11/G11</f>
        <v>#DIV/0!</v>
      </c>
    </row>
    <row r="12" spans="1:12" ht="15">
      <c r="A12" s="12">
        <v>5</v>
      </c>
      <c r="B12" s="12" t="s">
        <v>33</v>
      </c>
      <c r="C12" s="13" t="s">
        <v>34</v>
      </c>
      <c r="D12" s="14" t="s">
        <v>35</v>
      </c>
      <c r="E12" s="14">
        <v>72</v>
      </c>
      <c r="F12" s="14">
        <v>1009</v>
      </c>
      <c r="G12" s="15">
        <f>E12*F12</f>
        <v>72648</v>
      </c>
      <c r="H12" s="16">
        <v>0.1</v>
      </c>
      <c r="I12" s="8">
        <f>G12/$F3</f>
        <v>0.176977743272867</v>
      </c>
      <c r="J12" s="8">
        <f>H12-I12</f>
        <v>-0.076977743272867</v>
      </c>
      <c r="K12" s="17">
        <f>E12*(0)</f>
        <v>0</v>
      </c>
      <c r="L12" s="8">
        <f>K12/G12</f>
        <v>0</v>
      </c>
    </row>
    <row r="13" spans="1:12" ht="15">
      <c r="A13" s="12">
        <v>6</v>
      </c>
      <c r="B13" s="2" t="s">
        <v>21</v>
      </c>
      <c r="C13" s="18" t="s">
        <v>36</v>
      </c>
      <c r="D13" s="14" t="s">
        <v>37</v>
      </c>
      <c r="E13" s="14">
        <v>500</v>
      </c>
      <c r="F13" s="14">
        <v>133.18</v>
      </c>
      <c r="G13" s="15">
        <f>E13*F13</f>
        <v>66590</v>
      </c>
      <c r="H13" s="16">
        <v>0.1</v>
      </c>
      <c r="I13" s="8">
        <f>G13/$F3</f>
        <v>0.162219853602855</v>
      </c>
      <c r="J13" s="8">
        <f>H13-I13</f>
        <v>-0.0622198536028551</v>
      </c>
      <c r="K13" s="17">
        <f>E13*(4.48)</f>
        <v>2240</v>
      </c>
      <c r="L13" s="8">
        <f>K13/G13</f>
        <v>0.0336386844871602</v>
      </c>
    </row>
    <row r="14" spans="1:12" ht="15">
      <c r="A14" s="12">
        <v>7</v>
      </c>
      <c r="B14" s="12" t="s">
        <v>38</v>
      </c>
      <c r="C14" s="13" t="s">
        <v>39</v>
      </c>
      <c r="D14" s="14" t="s">
        <v>40</v>
      </c>
      <c r="E14" s="14">
        <v>23</v>
      </c>
      <c r="F14" s="14">
        <v>1281.13</v>
      </c>
      <c r="G14" s="15">
        <f>E14*F14</f>
        <v>29465.99</v>
      </c>
      <c r="H14" s="16">
        <v>0.1</v>
      </c>
      <c r="I14" s="8">
        <f>G14/$F3</f>
        <v>0.0717820781508213</v>
      </c>
      <c r="J14" s="8">
        <f>H14-I14</f>
        <v>0.0282179218491787</v>
      </c>
      <c r="K14" s="17">
        <f>E14*(37.87+18.94)</f>
        <v>1306.63</v>
      </c>
      <c r="L14" s="8">
        <f>K14/G14</f>
        <v>0.0443436653579262</v>
      </c>
    </row>
    <row r="15" spans="1:12" ht="15">
      <c r="A15" s="12">
        <v>8</v>
      </c>
      <c r="B15" s="12" t="s">
        <v>41</v>
      </c>
      <c r="C15" s="13" t="s">
        <v>42</v>
      </c>
      <c r="D15" s="14" t="s">
        <v>43</v>
      </c>
      <c r="E15" s="14">
        <v>55000</v>
      </c>
      <c r="F15" s="14">
        <v>0.596051</v>
      </c>
      <c r="G15" s="15">
        <f>E15*F15</f>
        <v>32782.805</v>
      </c>
      <c r="H15" s="16">
        <v>0.1</v>
      </c>
      <c r="I15" s="8">
        <f>G15/$F3</f>
        <v>0.079862168911112</v>
      </c>
      <c r="J15" s="8">
        <f>H15-I15</f>
        <v>0.020137831088888</v>
      </c>
      <c r="K15" s="17">
        <f>E15*(0.096554)</f>
        <v>5310.47</v>
      </c>
      <c r="L15" s="8">
        <f>K15/G15</f>
        <v>0.161989494187578</v>
      </c>
    </row>
    <row r="16" spans="1:12" ht="15">
      <c r="A16" s="12">
        <v>9</v>
      </c>
      <c r="B16" s="12" t="s">
        <v>44</v>
      </c>
      <c r="C16" s="13" t="s">
        <v>45</v>
      </c>
      <c r="D16" s="14" t="s">
        <v>46</v>
      </c>
      <c r="E16" s="14">
        <v>0</v>
      </c>
      <c r="F16" s="14">
        <v>0</v>
      </c>
      <c r="G16" s="15">
        <f>E16*F16</f>
        <v>0</v>
      </c>
      <c r="H16" s="16">
        <v>0.1</v>
      </c>
      <c r="I16" s="8">
        <f>G16/$F3</f>
        <v>0</v>
      </c>
      <c r="J16" s="8">
        <f>H16-I16</f>
        <v>0.1</v>
      </c>
      <c r="K16" s="17">
        <f>E16*(0.053048)</f>
        <v>0</v>
      </c>
      <c r="L16" s="8" t="e">
        <f>K16/G16</f>
        <v>#DIV/0!</v>
      </c>
    </row>
    <row r="17" spans="1:12" ht="30">
      <c r="A17" s="12">
        <v>10</v>
      </c>
      <c r="B17" s="2" t="s">
        <v>47</v>
      </c>
      <c r="C17" s="18" t="s">
        <v>48</v>
      </c>
      <c r="D17" s="14" t="s">
        <v>49</v>
      </c>
      <c r="E17" s="14">
        <v>10</v>
      </c>
      <c r="F17" s="14">
        <v>86</v>
      </c>
      <c r="G17" s="15">
        <f>E17*F17</f>
        <v>860</v>
      </c>
      <c r="H17" s="16">
        <v>0.1</v>
      </c>
      <c r="I17" s="8">
        <f>G17/$F3</f>
        <v>0.00209504541370259</v>
      </c>
      <c r="J17" s="8">
        <f>H17-I17</f>
        <v>0.0979049545862974</v>
      </c>
      <c r="K17" s="17">
        <f>E17*(3.37)</f>
        <v>33.7</v>
      </c>
      <c r="L17" s="8">
        <f>K17/G17</f>
        <v>0.0391860465116279</v>
      </c>
    </row>
    <row r="18" ht="15">
      <c r="G18" s="19"/>
    </row>
    <row r="1048575" ht="12.8"/>
    <row r="1048576" ht="12.8"/>
  </sheetData>
  <mergeCells count="8">
    <mergeCell ref="A1:E1"/>
    <mergeCell ref="G1:J1"/>
    <mergeCell ref="A2:E2"/>
    <mergeCell ref="A3:E3"/>
    <mergeCell ref="K3:K6"/>
    <mergeCell ref="A4:E4"/>
    <mergeCell ref="A5:E5"/>
    <mergeCell ref="A6:E6"/>
  </mergeCells>
  <printOptions/>
  <pageMargins left="0.7" right="0.7" top="0.75" bottom="0.75" header="0.511805555555555" footer="0.511805555555555"/>
  <pageSetup horizontalDpi="300" verticalDpi="3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J18" sqref="J18"/>
    </sheetView>
  </sheetViews>
  <sheetFormatPr defaultColWidth="9.140625" defaultRowHeight="15"/>
  <cols>
    <col min="1" max="1025" width="8.7109375" style="0" customWidth="1"/>
  </cols>
  <sheetData/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Neat_Office/6.2.8.2$Windows_x86 LibreOffice_project/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2023-01-29T15:22:50Z</dcterms:created>
  <dcterms:modified xsi:type="dcterms:W3CDTF">2023-05-10T11:47:59Z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