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  <sheet name="Лист3" sheetId="3" r:id="rId3"/>
  </sheets>
  <definedNames/>
  <calcPr calcId="145621"/>
  <extLst/>
</workbook>
</file>

<file path=xl/sharedStrings.xml><?xml version="1.0" encoding="utf-8"?>
<sst xmlns="http://schemas.openxmlformats.org/spreadsheetml/2006/main" count="43" uniqueCount="41">
  <si>
    <t>Акции китайских компаний</t>
  </si>
  <si>
    <t>Рубли</t>
  </si>
  <si>
    <t>Гонгконгские доллары</t>
  </si>
  <si>
    <t>Планируемый размер портфеля</t>
  </si>
  <si>
    <t>Текущий размер портфеля</t>
  </si>
  <si>
    <t>Суммарные дивиденды в год</t>
  </si>
  <si>
    <t>Среднемесячный дивидендный поток</t>
  </si>
  <si>
    <t>Дивидендный доход на вложенный капитал</t>
  </si>
  <si>
    <t>№ п.п.</t>
  </si>
  <si>
    <t>Сектор</t>
  </si>
  <si>
    <t>Название компании</t>
  </si>
  <si>
    <t>Тикер</t>
  </si>
  <si>
    <t>количество акций</t>
  </si>
  <si>
    <t>средняя цена покупки</t>
  </si>
  <si>
    <t>Размер позиции</t>
  </si>
  <si>
    <t>Процент относительно портфеля план</t>
  </si>
  <si>
    <t>Процент относительно порфтеля факт</t>
  </si>
  <si>
    <t>Требуемая корректировка портфеля</t>
  </si>
  <si>
    <t>Прогнозируемый дивидендный поток</t>
  </si>
  <si>
    <t>Экосистема</t>
  </si>
  <si>
    <t>CIVIC Limited</t>
  </si>
  <si>
    <t>Недвижимость</t>
  </si>
  <si>
    <t>CHINA resources Land</t>
  </si>
  <si>
    <t>IT</t>
  </si>
  <si>
    <t>Tencent Holding</t>
  </si>
  <si>
    <t>Энергетический</t>
  </si>
  <si>
    <t>Xinyi Solar</t>
  </si>
  <si>
    <t>Автомобили</t>
  </si>
  <si>
    <t>Geely</t>
  </si>
  <si>
    <t>Металлурги</t>
  </si>
  <si>
    <t>CHINA HONGQIAO</t>
  </si>
  <si>
    <t>Производство</t>
  </si>
  <si>
    <t>XINYI GLASS</t>
  </si>
  <si>
    <t>Финансы</t>
  </si>
  <si>
    <t>China Construction Bank</t>
  </si>
  <si>
    <t>Потребительский</t>
  </si>
  <si>
    <t>WH Group</t>
  </si>
  <si>
    <t>Nongfu Spring</t>
  </si>
  <si>
    <t>Фармацевтика</t>
  </si>
  <si>
    <t>CSPC pharmaceutical</t>
  </si>
  <si>
    <t>Sino Biopharm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</si>
</sst>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%"/>
    <numFmt numFmtId="167" formatCode="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DE8CB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3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 wrapText="1"/>
      <protection hidden="1"/>
    </xf>
    <xf numFmtId="165" fontId="0" fillId="2" borderId="1" xfId="0" applyBorder="1" applyAlignment="1" applyProtection="1">
      <alignment horizontal="center" vertical="center"/>
      <protection hidden="1"/>
    </xf>
    <xf numFmtId="165" fontId="0" fillId="0" borderId="1" xfId="0" applyBorder="1" applyAlignment="1" applyProtection="1">
      <alignment horizontal="center" vertical="center"/>
      <protection hidden="1"/>
    </xf>
    <xf numFmtId="166" fontId="0" fillId="0" borderId="1" xfId="0" applyBorder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7" fontId="0" fillId="2" borderId="1" xfId="0" applyBorder="1" applyAlignment="1" applyProtection="1">
      <alignment horizontal="center" vertical="center"/>
      <protection hidden="1"/>
    </xf>
    <xf numFmtId="164" fontId="0" fillId="2" borderId="1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AA64F"/>
      <rgbColor rgb="00800080"/>
      <rgbColor rgb="00008080"/>
      <rgbColor rgb="00B8CD97"/>
      <rgbColor rgb="004F81BD"/>
      <rgbColor rgb="0093A9CE"/>
      <rgbColor rgb="00AB4744"/>
      <rgbColor rgb="00FFFFCC"/>
      <rgbColor rgb="00CCFFFF"/>
      <rgbColor rgb="00660066"/>
      <rgbColor rgb="00DC853E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2C3D5"/>
      <rgbColor rgb="00D09493"/>
      <rgbColor rgb="00CC99FF"/>
      <rgbColor rgb="00F8B590"/>
      <rgbColor rgb="004672A8"/>
      <rgbColor rgb="0033CCCC"/>
      <rgbColor rgb="0099CC00"/>
      <rgbColor rgb="00FFCC00"/>
      <rgbColor rgb="00FF9900"/>
      <rgbColor rgb="00FF6600"/>
      <rgbColor rgb="00725990"/>
      <rgbColor rgb="00A99BBD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Диаграмма распределения активов в портфеле факт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Лист2!$C$8:$C$19</c:f>
              <c:strCache>
                <c:ptCount val="1"/>
                <c:pt idx="0">
                  <c:v>CIVIC Limited CHINA resources Land Tencent Holding Xinyi Solar Geely CHINA HONGQIAO XINYI GLASS China Construction Bank WH Group Nongfu Spring CSPC pharmaceutical Sino Biopharm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672A8"/>
              </a:solidFill>
              <a:ln>
                <a:noFill/>
              </a:ln>
            </c:spPr>
          </c:dPt>
          <c:dPt>
            <c:idx val="1"/>
            <c:spPr>
              <a:solidFill>
                <a:srgbClr val="AB4744"/>
              </a:solidFill>
              <a:ln>
                <a:noFill/>
              </a:ln>
            </c:spPr>
          </c:dPt>
          <c:dPt>
            <c:idx val="2"/>
            <c:spPr>
              <a:solidFill>
                <a:srgbClr val="8AA64F"/>
              </a:solidFill>
              <a:ln>
                <a:noFill/>
              </a:ln>
            </c:spPr>
          </c:dPt>
          <c:dPt>
            <c:idx val="3"/>
            <c:spPr>
              <a:solidFill>
                <a:srgbClr val="725990"/>
              </a:solidFill>
              <a:ln>
                <a:noFill/>
              </a:ln>
            </c:spPr>
          </c:dPt>
          <c:dPt>
            <c:idx val="4"/>
            <c:spPr>
              <a:solidFill>
                <a:srgbClr val="4299B0"/>
              </a:solidFill>
              <a:ln>
                <a:noFill/>
              </a:ln>
            </c:spPr>
          </c:dPt>
          <c:dPt>
            <c:idx val="5"/>
            <c:spPr>
              <a:solidFill>
                <a:srgbClr val="DC853E"/>
              </a:solidFill>
              <a:ln>
                <a:noFill/>
              </a:ln>
            </c:spPr>
          </c:dPt>
          <c:dPt>
            <c:idx val="6"/>
            <c:spPr>
              <a:solidFill>
                <a:srgbClr val="93A9CE"/>
              </a:solidFill>
              <a:ln>
                <a:noFill/>
              </a:ln>
            </c:spPr>
          </c:dPt>
          <c:dPt>
            <c:idx val="7"/>
            <c:spPr>
              <a:solidFill>
                <a:srgbClr val="D09493"/>
              </a:solidFill>
              <a:ln>
                <a:noFill/>
              </a:ln>
            </c:spPr>
          </c:dPt>
          <c:dPt>
            <c:idx val="8"/>
            <c:spPr>
              <a:solidFill>
                <a:srgbClr val="B8CD97"/>
              </a:solidFill>
              <a:ln>
                <a:noFill/>
              </a:ln>
            </c:spPr>
          </c:dPt>
          <c:dPt>
            <c:idx val="9"/>
            <c:spPr>
              <a:solidFill>
                <a:srgbClr val="A99BBD"/>
              </a:solidFill>
              <a:ln>
                <a:noFill/>
              </a:ln>
            </c:spPr>
          </c:dPt>
          <c:dPt>
            <c:idx val="10"/>
            <c:spPr>
              <a:solidFill>
                <a:srgbClr val="92C3D5"/>
              </a:solidFill>
              <a:ln>
                <a:noFill/>
              </a:ln>
            </c:spPr>
          </c:dPt>
          <c:dPt>
            <c:idx val="11"/>
            <c:spPr>
              <a:solidFill>
                <a:srgbClr val="F8B590"/>
              </a:solidFill>
              <a:ln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Лист2!$C$8:$C$19</c:f>
              <c:strCache/>
            </c:strRef>
          </c:cat>
          <c:val>
            <c:numRef>
              <c:f>Лист2!$I$8:$I$19</c:f>
              <c:numCache/>
            </c:numRef>
          </c:val>
        </c:ser>
      </c:pie3DChart>
    </c:plotArea>
    <c:floor>
      <c:spPr>
        <a:solidFill>
          <a:srgbClr val="D9D9D9"/>
        </a:solidFill>
        <a:ln>
          <a:noFill/>
        </a:ln>
      </c:spPr>
      <c:thickness val="0"/>
    </c:floor>
    <c:sideWall>
      <c:spPr>
        <a:solidFill>
          <a:srgbClr val="D9D9D9"/>
        </a:solidFill>
        <a:ln>
          <a:noFill/>
        </a:ln>
      </c:spPr>
      <c:thickness val="0"/>
    </c:sideWall>
    <c:backWall>
      <c:spPr>
        <a:solidFill>
          <a:srgbClr val="D9D9D9"/>
        </a:solidFill>
        <a:ln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Диаграмма распределения активов План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Лист2!$C$8:$C$19</c:f>
              <c:strCache>
                <c:ptCount val="1"/>
                <c:pt idx="0">
                  <c:v>CIVIC Limited CHINA resources Land Tencent Holding Xinyi Solar Geely CHINA HONGQIAO XINYI GLASS China Construction Bank WH Group Nongfu Spring CSPC pharmaceutical Sino Biopharm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672A8"/>
              </a:solidFill>
              <a:ln>
                <a:noFill/>
              </a:ln>
            </c:spPr>
          </c:dPt>
          <c:dPt>
            <c:idx val="1"/>
            <c:spPr>
              <a:solidFill>
                <a:srgbClr val="AB4744"/>
              </a:solidFill>
              <a:ln>
                <a:noFill/>
              </a:ln>
            </c:spPr>
          </c:dPt>
          <c:dPt>
            <c:idx val="2"/>
            <c:spPr>
              <a:solidFill>
                <a:srgbClr val="8AA64F"/>
              </a:solidFill>
              <a:ln>
                <a:noFill/>
              </a:ln>
            </c:spPr>
          </c:dPt>
          <c:dPt>
            <c:idx val="3"/>
            <c:spPr>
              <a:solidFill>
                <a:srgbClr val="725990"/>
              </a:solidFill>
              <a:ln>
                <a:noFill/>
              </a:ln>
            </c:spPr>
          </c:dPt>
          <c:dPt>
            <c:idx val="4"/>
            <c:spPr>
              <a:solidFill>
                <a:srgbClr val="4299B0"/>
              </a:solidFill>
              <a:ln>
                <a:noFill/>
              </a:ln>
            </c:spPr>
          </c:dPt>
          <c:dPt>
            <c:idx val="5"/>
            <c:spPr>
              <a:solidFill>
                <a:srgbClr val="DC853E"/>
              </a:solidFill>
              <a:ln>
                <a:noFill/>
              </a:ln>
            </c:spPr>
          </c:dPt>
          <c:dPt>
            <c:idx val="6"/>
            <c:spPr>
              <a:solidFill>
                <a:srgbClr val="93A9CE"/>
              </a:solidFill>
              <a:ln>
                <a:noFill/>
              </a:ln>
            </c:spPr>
          </c:dPt>
          <c:dPt>
            <c:idx val="7"/>
            <c:spPr>
              <a:solidFill>
                <a:srgbClr val="D09493"/>
              </a:solidFill>
              <a:ln>
                <a:noFill/>
              </a:ln>
            </c:spPr>
          </c:dPt>
          <c:dPt>
            <c:idx val="8"/>
            <c:spPr>
              <a:solidFill>
                <a:srgbClr val="B8CD97"/>
              </a:solidFill>
              <a:ln>
                <a:noFill/>
              </a:ln>
            </c:spPr>
          </c:dPt>
          <c:dPt>
            <c:idx val="9"/>
            <c:spPr>
              <a:solidFill>
                <a:srgbClr val="A99BBD"/>
              </a:solidFill>
              <a:ln>
                <a:noFill/>
              </a:ln>
            </c:spPr>
          </c:dPt>
          <c:dPt>
            <c:idx val="10"/>
            <c:spPr>
              <a:solidFill>
                <a:srgbClr val="92C3D5"/>
              </a:solidFill>
              <a:ln>
                <a:noFill/>
              </a:ln>
            </c:spPr>
          </c:dPt>
          <c:dPt>
            <c:idx val="11"/>
            <c:spPr>
              <a:solidFill>
                <a:srgbClr val="F8B590"/>
              </a:solidFill>
              <a:ln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Лист2!$C$8:$C$19</c:f>
              <c:strCache/>
            </c:strRef>
          </c:cat>
          <c:val>
            <c:numRef>
              <c:f>Лист2!$H$8:$H$19</c:f>
              <c:numCache/>
            </c:numRef>
          </c:val>
        </c:ser>
      </c:pie3DChart>
    </c:plotArea>
    <c:floor>
      <c:spPr>
        <a:solidFill>
          <a:srgbClr val="D9D9D9"/>
        </a:solidFill>
        <a:ln>
          <a:noFill/>
        </a:ln>
      </c:spPr>
      <c:thickness val="0"/>
    </c:floor>
    <c:sideWall>
      <c:spPr>
        <a:solidFill>
          <a:srgbClr val="D9D9D9"/>
        </a:solidFill>
        <a:ln>
          <a:noFill/>
        </a:ln>
      </c:spPr>
      <c:thickness val="0"/>
    </c:sideWall>
    <c:backWall>
      <c:spPr>
        <a:solidFill>
          <a:srgbClr val="D9D9D9"/>
        </a:solidFill>
        <a:ln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18</xdr:row>
      <xdr:rowOff>180975</xdr:rowOff>
    </xdr:from>
    <xdr:ext cx="5476875" cy="4876800"/>
    <xdr:graphicFrame>
      <xdr:nvGraphicFramePr>
        <xdr:cNvPr id="0" name="Диаграмма 2"/>
        <xdr:cNvGraphicFramePr/>
      </xdr:nvGraphicFramePr>
      <xdr:xfrm>
        <a:off x="5476875" y="4533900"/>
        <a:ext cx="54768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18</xdr:row>
      <xdr:rowOff>180975</xdr:rowOff>
    </xdr:from>
    <xdr:ext cx="5476875" cy="4876800"/>
    <xdr:graphicFrame>
      <xdr:nvGraphicFramePr>
        <xdr:cNvPr id="1" name="Диаграмма 3"/>
        <xdr:cNvGraphicFramePr/>
      </xdr:nvGraphicFramePr>
      <xdr:xfrm>
        <a:off x="38100" y="4533900"/>
        <a:ext cx="547687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E13" sqref="E13"/>
    </sheetView>
  </sheetViews>
  <sheetFormatPr defaultColWidth="9.140625" defaultRowHeight="15"/>
  <cols>
    <col min="1" max="1" width="8.7109375" style="0" customWidth="1"/>
    <col min="2" max="2" width="17.57421875" style="0" customWidth="1"/>
    <col min="3" max="3" width="19.28125" style="0" customWidth="1"/>
    <col min="4" max="4" width="13.00390625" style="0" customWidth="1"/>
    <col min="5" max="5" width="17.8515625" style="0" customWidth="1"/>
    <col min="6" max="7" width="13.28125" style="0" customWidth="1"/>
    <col min="8" max="8" width="14.57421875" style="0" customWidth="1"/>
    <col min="9" max="9" width="14.421875" style="0" customWidth="1"/>
    <col min="10" max="10" width="14.57421875" style="0" customWidth="1"/>
    <col min="11" max="11" width="17.57421875" style="0" customWidth="1"/>
    <col min="12" max="1025" width="8.7109375" style="0" customWidth="1"/>
  </cols>
  <sheetData>
    <row r="1" spans="1:7" ht="30">
      <c r="A1" s="1" t="s">
        <v>0</v>
      </c>
      <c r="B1" s="1"/>
      <c r="C1" s="1"/>
      <c r="D1" s="2"/>
      <c r="E1" s="3" t="s">
        <v>1</v>
      </c>
      <c r="F1" s="4" t="s">
        <v>2</v>
      </c>
      <c r="G1" s="5"/>
    </row>
    <row r="2" spans="1:6" ht="15">
      <c r="A2" t="s">
        <v>3</v>
      </c>
      <c r="E2" s="6">
        <v>100000</v>
      </c>
      <c r="F2" s="7">
        <f>E2/9</f>
        <v>11111.1111111111</v>
      </c>
    </row>
    <row r="3" spans="1:6" ht="15">
      <c r="A3" t="s">
        <v>4</v>
      </c>
      <c r="E3" s="7">
        <f>F3*9</f>
        <v>33483.6</v>
      </c>
      <c r="F3" s="7">
        <f>SUM(G10:G19)</f>
        <v>3720.4</v>
      </c>
    </row>
    <row r="4" spans="1:6" ht="15">
      <c r="A4" t="s">
        <v>5</v>
      </c>
      <c r="E4" s="7">
        <f>9*F4</f>
        <v>600.561</v>
      </c>
      <c r="F4" s="7">
        <f>SUM(K10:K19)*0.87</f>
        <v>66.729</v>
      </c>
    </row>
    <row r="5" spans="1:6" ht="15">
      <c r="A5" t="s">
        <v>6</v>
      </c>
      <c r="E5" s="7">
        <f>E4/12</f>
        <v>50.04675</v>
      </c>
      <c r="F5" s="7">
        <f>F4/12</f>
        <v>5.56075</v>
      </c>
    </row>
    <row r="6" spans="1:6" ht="15">
      <c r="A6" t="s">
        <v>7</v>
      </c>
      <c r="E6" s="8">
        <f>E4/E3</f>
        <v>0.0179359746263843</v>
      </c>
      <c r="F6" s="7"/>
    </row>
    <row r="7" spans="1:11" ht="42.75" customHeight="1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</row>
    <row r="8" spans="1:11" ht="15">
      <c r="A8" s="3">
        <v>1</v>
      </c>
      <c r="B8" s="3" t="s">
        <v>19</v>
      </c>
      <c r="C8" s="10" t="s">
        <v>20</v>
      </c>
      <c r="D8" s="10">
        <v>267</v>
      </c>
      <c r="E8" s="10">
        <v>100</v>
      </c>
      <c r="F8" s="10">
        <v>9.26</v>
      </c>
      <c r="G8" s="3">
        <f>E8*F8</f>
        <v>926</v>
      </c>
      <c r="H8" s="11">
        <v>0.15</v>
      </c>
      <c r="I8" s="8">
        <f>G8/$F3</f>
        <v>0.248897967960434</v>
      </c>
      <c r="J8" s="8">
        <f>H8-I8</f>
        <v>-0.0988979679604344</v>
      </c>
      <c r="K8" s="10">
        <f>E8*(0.15+0.46)</f>
        <v>61</v>
      </c>
    </row>
    <row r="9" spans="1:11" ht="30">
      <c r="A9" s="3">
        <v>2</v>
      </c>
      <c r="B9" s="3" t="s">
        <v>21</v>
      </c>
      <c r="C9" s="12" t="s">
        <v>22</v>
      </c>
      <c r="D9" s="10">
        <v>1109</v>
      </c>
      <c r="E9" s="10"/>
      <c r="F9" s="10"/>
      <c r="G9" s="3">
        <f>E9*F9</f>
        <v>0</v>
      </c>
      <c r="H9" s="11">
        <v>0.15</v>
      </c>
      <c r="I9" s="8">
        <f>G9/$F3</f>
        <v>0</v>
      </c>
      <c r="J9" s="8">
        <f>H9-I9</f>
        <v>0.15</v>
      </c>
      <c r="K9" s="10"/>
    </row>
    <row r="10" spans="1:11" ht="15">
      <c r="A10" s="3">
        <v>3</v>
      </c>
      <c r="B10" s="3" t="s">
        <v>23</v>
      </c>
      <c r="C10" s="10" t="s">
        <v>24</v>
      </c>
      <c r="D10" s="10">
        <v>700</v>
      </c>
      <c r="E10" s="10">
        <v>4</v>
      </c>
      <c r="F10" s="10">
        <v>327.6</v>
      </c>
      <c r="G10" s="3">
        <f>E10*F10</f>
        <v>1310.4</v>
      </c>
      <c r="H10" s="11">
        <v>0.1</v>
      </c>
      <c r="I10" s="8">
        <f>G10/$F3</f>
        <v>0.352220191377271</v>
      </c>
      <c r="J10" s="8">
        <f>H10-I10</f>
        <v>-0.252220191377271</v>
      </c>
      <c r="K10" s="10">
        <f>E10*1.6</f>
        <v>6.4</v>
      </c>
    </row>
    <row r="11" spans="1:11" ht="15">
      <c r="A11" s="3">
        <v>4</v>
      </c>
      <c r="B11" s="3" t="s">
        <v>25</v>
      </c>
      <c r="C11" s="10" t="s">
        <v>26</v>
      </c>
      <c r="D11" s="10">
        <v>968</v>
      </c>
      <c r="E11" s="10">
        <v>100</v>
      </c>
      <c r="F11" s="10">
        <v>9</v>
      </c>
      <c r="G11" s="3">
        <f>E11*F11</f>
        <v>900</v>
      </c>
      <c r="H11" s="11">
        <v>0.1</v>
      </c>
      <c r="I11" s="8">
        <f>G11/$F3</f>
        <v>0.241909472099774</v>
      </c>
      <c r="J11" s="8">
        <f>H11-I11</f>
        <v>-0.141909472099774</v>
      </c>
      <c r="K11" s="10">
        <f>E11*(0.1+0.17)</f>
        <v>27</v>
      </c>
    </row>
    <row r="12" spans="1:11" ht="15">
      <c r="A12" s="3">
        <v>5</v>
      </c>
      <c r="B12" s="3" t="s">
        <v>27</v>
      </c>
      <c r="C12" s="10" t="s">
        <v>28</v>
      </c>
      <c r="D12" s="10">
        <v>175</v>
      </c>
      <c r="E12" s="10"/>
      <c r="F12" s="10"/>
      <c r="G12" s="3">
        <f>E12*F12</f>
        <v>0</v>
      </c>
      <c r="H12" s="11">
        <v>0.1</v>
      </c>
      <c r="I12" s="8">
        <f>G12/$F3</f>
        <v>0</v>
      </c>
      <c r="J12" s="8">
        <f>H12-I12</f>
        <v>0.1</v>
      </c>
      <c r="K12" s="10"/>
    </row>
    <row r="13" spans="1:11" ht="15">
      <c r="A13" s="3">
        <v>6</v>
      </c>
      <c r="B13" s="3" t="s">
        <v>29</v>
      </c>
      <c r="C13" s="10" t="s">
        <v>30</v>
      </c>
      <c r="D13" s="10">
        <v>1378</v>
      </c>
      <c r="E13" s="10"/>
      <c r="F13" s="10"/>
      <c r="G13" s="3">
        <f>E13*F13</f>
        <v>0</v>
      </c>
      <c r="H13" s="11">
        <v>0.1</v>
      </c>
      <c r="I13" s="8">
        <f>G13/$F4</f>
        <v>0</v>
      </c>
      <c r="J13" s="8">
        <f>H13-I13</f>
        <v>0.1</v>
      </c>
      <c r="K13" s="10"/>
    </row>
    <row r="14" spans="1:11" ht="15">
      <c r="A14" s="3">
        <v>7</v>
      </c>
      <c r="B14" s="3" t="s">
        <v>31</v>
      </c>
      <c r="C14" s="10" t="s">
        <v>32</v>
      </c>
      <c r="D14" s="10">
        <v>868</v>
      </c>
      <c r="E14" s="10"/>
      <c r="F14" s="10"/>
      <c r="G14" s="3">
        <f>E14*F14</f>
        <v>0</v>
      </c>
      <c r="H14" s="11">
        <v>0.05</v>
      </c>
      <c r="I14" s="8">
        <f>G14/$F3</f>
        <v>0</v>
      </c>
      <c r="J14" s="8">
        <f>H14-I14</f>
        <v>0.05</v>
      </c>
      <c r="K14" s="10"/>
    </row>
    <row r="15" spans="1:11" ht="30">
      <c r="A15" s="3">
        <v>8</v>
      </c>
      <c r="B15" s="3" t="s">
        <v>33</v>
      </c>
      <c r="C15" s="12" t="s">
        <v>34</v>
      </c>
      <c r="D15" s="10">
        <v>992</v>
      </c>
      <c r="E15" s="10"/>
      <c r="F15" s="10"/>
      <c r="G15" s="3">
        <f>E15*F15</f>
        <v>0</v>
      </c>
      <c r="H15" s="11">
        <v>0.05</v>
      </c>
      <c r="I15" s="8">
        <f>G15/$F3</f>
        <v>0</v>
      </c>
      <c r="J15" s="8">
        <f>H15-I15</f>
        <v>0.05</v>
      </c>
      <c r="K15" s="10"/>
    </row>
    <row r="16" spans="1:11" ht="15">
      <c r="A16" s="3">
        <v>9</v>
      </c>
      <c r="B16" s="4" t="s">
        <v>35</v>
      </c>
      <c r="C16" s="10" t="s">
        <v>36</v>
      </c>
      <c r="D16" s="10">
        <v>288</v>
      </c>
      <c r="E16" s="10">
        <v>200</v>
      </c>
      <c r="F16" s="10">
        <v>5.35</v>
      </c>
      <c r="G16" s="3">
        <f>E16*F16</f>
        <v>1070</v>
      </c>
      <c r="H16" s="11">
        <v>0.05</v>
      </c>
      <c r="I16" s="8">
        <f>G16/$F3</f>
        <v>0.287603483496398</v>
      </c>
      <c r="J16" s="8">
        <f>H16-I16</f>
        <v>-0.237603483496398</v>
      </c>
      <c r="K16" s="10">
        <f>E16*(0.14+0.05)</f>
        <v>38</v>
      </c>
    </row>
    <row r="17" spans="1:11" ht="15">
      <c r="A17" s="3">
        <v>10</v>
      </c>
      <c r="B17" s="4" t="s">
        <v>35</v>
      </c>
      <c r="C17" s="10" t="s">
        <v>37</v>
      </c>
      <c r="D17" s="10">
        <v>9633</v>
      </c>
      <c r="E17" s="10">
        <v>10</v>
      </c>
      <c r="F17" s="10">
        <v>44</v>
      </c>
      <c r="G17" s="3">
        <f>E17*F17</f>
        <v>440</v>
      </c>
      <c r="H17" s="11">
        <v>0.05</v>
      </c>
      <c r="I17" s="8">
        <f>G17/$F3</f>
        <v>0.118266853026556</v>
      </c>
      <c r="J17" s="8">
        <f>H17-I17</f>
        <v>-0.0682668530265563</v>
      </c>
      <c r="K17" s="10">
        <f>E17*0.53</f>
        <v>5.3</v>
      </c>
    </row>
    <row r="18" spans="1:11" ht="15">
      <c r="A18" s="3">
        <v>11</v>
      </c>
      <c r="B18" s="3" t="s">
        <v>38</v>
      </c>
      <c r="C18" s="10" t="s">
        <v>39</v>
      </c>
      <c r="D18" s="10">
        <v>1093</v>
      </c>
      <c r="E18" s="10"/>
      <c r="F18" s="10"/>
      <c r="G18" s="3">
        <f>E18*F18</f>
        <v>0</v>
      </c>
      <c r="H18" s="11">
        <v>0.05</v>
      </c>
      <c r="I18" s="8">
        <f>G18/$F5</f>
        <v>0</v>
      </c>
      <c r="J18" s="8">
        <f>H18-I18</f>
        <v>0.05</v>
      </c>
      <c r="K18" s="10"/>
    </row>
    <row r="19" spans="1:11" ht="15">
      <c r="A19" s="3">
        <v>12</v>
      </c>
      <c r="B19" s="3" t="s">
        <v>38</v>
      </c>
      <c r="C19" s="10" t="s">
        <v>40</v>
      </c>
      <c r="D19" s="10">
        <v>1177</v>
      </c>
      <c r="E19" s="10"/>
      <c r="F19" s="10"/>
      <c r="G19" s="3">
        <f>E19*F19</f>
        <v>0</v>
      </c>
      <c r="H19" s="11">
        <v>0.05</v>
      </c>
      <c r="I19" s="8">
        <f>G19/$F3</f>
        <v>0</v>
      </c>
      <c r="J19" s="8">
        <f>H19-I19</f>
        <v>0.05</v>
      </c>
      <c r="K19" s="10"/>
    </row>
  </sheetData>
  <printOptions/>
  <pageMargins left="0.7" right="0.7" top="0.75" bottom="0.75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Neat_Office/6.2.8.2$Windows_x86 LibreOffice_project/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2023-01-29T15:22:50Z</dcterms:created>
  <dcterms:modified xsi:type="dcterms:W3CDTF">2023-02-08T08:43:01Z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